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0" yWindow="0" windowWidth="45280" windowHeight="14940" tabRatio="500"/>
  </bookViews>
  <sheets>
    <sheet name=" 60 DivA" sheetId="1" r:id="rId1"/>
    <sheet name="60 Div B" sheetId="4" r:id="rId2"/>
    <sheet name="45 Div A" sheetId="2" r:id="rId3"/>
    <sheet name="45 Div B" sheetId="5" r:id="rId4"/>
    <sheet name="30cm" sheetId="3" r:id="rId5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" i="4" l="1"/>
  <c r="AB13" i="5"/>
  <c r="AC13" i="5"/>
  <c r="AD13" i="5"/>
  <c r="AE13" i="5"/>
  <c r="I13" i="5"/>
  <c r="AB14" i="5"/>
  <c r="AC14" i="5"/>
  <c r="AD14" i="5"/>
  <c r="AE14" i="5"/>
  <c r="I14" i="5"/>
  <c r="AB11" i="5"/>
  <c r="AC11" i="5"/>
  <c r="AD11" i="5"/>
  <c r="AE11" i="5"/>
  <c r="I11" i="5"/>
  <c r="AB7" i="5"/>
  <c r="AC7" i="5"/>
  <c r="AD7" i="5"/>
  <c r="AE7" i="5"/>
  <c r="I7" i="5"/>
  <c r="AB8" i="5"/>
  <c r="AC8" i="5"/>
  <c r="AD8" i="5"/>
  <c r="AE8" i="5"/>
  <c r="I8" i="5"/>
  <c r="AB5" i="5"/>
  <c r="AC5" i="5"/>
  <c r="AD5" i="5"/>
  <c r="AE5" i="5"/>
  <c r="I5" i="5"/>
  <c r="AB10" i="5"/>
  <c r="AC10" i="5"/>
  <c r="AD10" i="5"/>
  <c r="AE10" i="5"/>
  <c r="I10" i="5"/>
  <c r="AB6" i="5"/>
  <c r="AC6" i="5"/>
  <c r="AD6" i="5"/>
  <c r="AE6" i="5"/>
  <c r="I6" i="5"/>
  <c r="AB12" i="5"/>
  <c r="AC12" i="5"/>
  <c r="AD12" i="5"/>
  <c r="AE12" i="5"/>
  <c r="I12" i="5"/>
  <c r="AB9" i="5"/>
  <c r="AC9" i="5"/>
  <c r="AD9" i="5"/>
  <c r="AE9" i="5"/>
  <c r="I9" i="5"/>
  <c r="AB9" i="2"/>
  <c r="AC9" i="2"/>
  <c r="AD9" i="2"/>
  <c r="AE9" i="2"/>
  <c r="I9" i="2"/>
  <c r="AB11" i="2"/>
  <c r="AC11" i="2"/>
  <c r="AD11" i="2"/>
  <c r="AE11" i="2"/>
  <c r="I11" i="2"/>
  <c r="AB10" i="2"/>
  <c r="AC10" i="2"/>
  <c r="AD10" i="2"/>
  <c r="AE10" i="2"/>
  <c r="I10" i="2"/>
  <c r="AB7" i="2"/>
  <c r="AC7" i="2"/>
  <c r="AD7" i="2"/>
  <c r="AE7" i="2"/>
  <c r="I7" i="2"/>
  <c r="AB14" i="2"/>
  <c r="AC14" i="2"/>
  <c r="AD14" i="2"/>
  <c r="AE14" i="2"/>
  <c r="I14" i="2"/>
  <c r="AB8" i="2"/>
  <c r="AC8" i="2"/>
  <c r="AD8" i="2"/>
  <c r="AE8" i="2"/>
  <c r="I8" i="2"/>
  <c r="AB6" i="2"/>
  <c r="AC6" i="2"/>
  <c r="AD6" i="2"/>
  <c r="AE6" i="2"/>
  <c r="I6" i="2"/>
  <c r="AB5" i="2"/>
  <c r="AC5" i="2"/>
  <c r="AD5" i="2"/>
  <c r="AE5" i="2"/>
  <c r="I5" i="2"/>
  <c r="AB12" i="2"/>
  <c r="AC12" i="2"/>
  <c r="AD12" i="2"/>
  <c r="AE12" i="2"/>
  <c r="I12" i="2"/>
  <c r="AB13" i="2"/>
  <c r="AC13" i="2"/>
  <c r="AD13" i="2"/>
  <c r="AE13" i="2"/>
  <c r="I13" i="2"/>
  <c r="AB7" i="4"/>
  <c r="AC7" i="4"/>
  <c r="AD7" i="4"/>
  <c r="AE7" i="4"/>
  <c r="I7" i="4"/>
  <c r="AB8" i="4"/>
  <c r="AC8" i="4"/>
  <c r="AD8" i="4"/>
  <c r="AE8" i="4"/>
  <c r="I8" i="4"/>
  <c r="AB6" i="4"/>
  <c r="AC6" i="4"/>
  <c r="AD6" i="4"/>
  <c r="AE6" i="4"/>
  <c r="I6" i="4"/>
  <c r="AB12" i="4"/>
  <c r="AC12" i="4"/>
  <c r="AD12" i="4"/>
  <c r="AE12" i="4"/>
  <c r="I12" i="4"/>
  <c r="AB10" i="4"/>
  <c r="AC10" i="4"/>
  <c r="AD10" i="4"/>
  <c r="AE10" i="4"/>
  <c r="I10" i="4"/>
  <c r="AB5" i="4"/>
  <c r="AC5" i="4"/>
  <c r="AD5" i="4"/>
  <c r="AE5" i="4"/>
  <c r="AB18" i="4"/>
  <c r="AC18" i="4"/>
  <c r="AD18" i="4"/>
  <c r="AE18" i="4"/>
  <c r="I18" i="4"/>
  <c r="AB15" i="4"/>
  <c r="AC15" i="4"/>
  <c r="AD15" i="4"/>
  <c r="AE15" i="4"/>
  <c r="I15" i="4"/>
  <c r="AB17" i="4"/>
  <c r="AC17" i="4"/>
  <c r="AD17" i="4"/>
  <c r="AE17" i="4"/>
  <c r="I17" i="4"/>
  <c r="AB11" i="4"/>
  <c r="AC11" i="4"/>
  <c r="AD11" i="4"/>
  <c r="AE11" i="4"/>
  <c r="I11" i="4"/>
  <c r="AB9" i="4"/>
  <c r="AC9" i="4"/>
  <c r="AD9" i="4"/>
  <c r="AE9" i="4"/>
  <c r="I9" i="4"/>
  <c r="AB16" i="4"/>
  <c r="AC16" i="4"/>
  <c r="AD16" i="4"/>
  <c r="AE16" i="4"/>
  <c r="I16" i="4"/>
  <c r="AB13" i="4"/>
  <c r="AC13" i="4"/>
  <c r="AD13" i="4"/>
  <c r="AE13" i="4"/>
  <c r="I13" i="4"/>
  <c r="AB14" i="4"/>
  <c r="AC14" i="4"/>
  <c r="AD14" i="4"/>
  <c r="AE14" i="4"/>
  <c r="I14" i="4"/>
  <c r="AF7" i="4"/>
  <c r="K7" i="4"/>
  <c r="AF8" i="4"/>
  <c r="K8" i="4"/>
  <c r="AF6" i="4"/>
  <c r="K6" i="4"/>
  <c r="AF12" i="4"/>
  <c r="K12" i="4"/>
  <c r="AF10" i="4"/>
  <c r="K10" i="4"/>
  <c r="AF5" i="4"/>
  <c r="K5" i="4"/>
  <c r="K18" i="4"/>
  <c r="AF15" i="4"/>
  <c r="K15" i="4"/>
  <c r="AF17" i="4"/>
  <c r="K17" i="4"/>
  <c r="AF11" i="4"/>
  <c r="K11" i="4"/>
  <c r="AF9" i="4"/>
  <c r="K9" i="4"/>
  <c r="AF16" i="4"/>
  <c r="K16" i="4"/>
  <c r="AF13" i="4"/>
  <c r="K13" i="4"/>
  <c r="AF14" i="4"/>
  <c r="K14" i="4"/>
  <c r="AB10" i="1"/>
  <c r="AC10" i="1"/>
  <c r="AD10" i="1"/>
  <c r="AE10" i="1"/>
  <c r="Z21" i="1"/>
  <c r="Z22" i="1"/>
  <c r="AF10" i="1"/>
  <c r="K10" i="1"/>
  <c r="AB19" i="1"/>
  <c r="AE19" i="1"/>
  <c r="AF19" i="1"/>
  <c r="K19" i="1"/>
  <c r="AB12" i="1"/>
  <c r="AC12" i="1"/>
  <c r="AD12" i="1"/>
  <c r="AE12" i="1"/>
  <c r="AF12" i="1"/>
  <c r="K12" i="1"/>
  <c r="AB18" i="1"/>
  <c r="AE18" i="1"/>
  <c r="AF18" i="1"/>
  <c r="K18" i="1"/>
  <c r="AB5" i="1"/>
  <c r="AC5" i="1"/>
  <c r="AD5" i="1"/>
  <c r="AE5" i="1"/>
  <c r="AF5" i="1"/>
  <c r="K5" i="1"/>
  <c r="AB17" i="1"/>
  <c r="AE17" i="1"/>
  <c r="AF17" i="1"/>
  <c r="K17" i="1"/>
  <c r="AB16" i="1"/>
  <c r="AE16" i="1"/>
  <c r="AF16" i="1"/>
  <c r="K16" i="1"/>
  <c r="AB9" i="1"/>
  <c r="AC9" i="1"/>
  <c r="AD9" i="1"/>
  <c r="AE9" i="1"/>
  <c r="AF9" i="1"/>
  <c r="K9" i="1"/>
  <c r="AB15" i="1"/>
  <c r="AE15" i="1"/>
  <c r="AF15" i="1"/>
  <c r="K15" i="1"/>
  <c r="AB14" i="1"/>
  <c r="AC14" i="1"/>
  <c r="AD14" i="1"/>
  <c r="AE14" i="1"/>
  <c r="AF14" i="1"/>
  <c r="K14" i="1"/>
  <c r="AB11" i="1"/>
  <c r="AC11" i="1"/>
  <c r="AD11" i="1"/>
  <c r="AE11" i="1"/>
  <c r="AF11" i="1"/>
  <c r="K11" i="1"/>
  <c r="AB7" i="1"/>
  <c r="AC7" i="1"/>
  <c r="AD7" i="1"/>
  <c r="AE7" i="1"/>
  <c r="AF7" i="1"/>
  <c r="K7" i="1"/>
  <c r="AB13" i="1"/>
  <c r="AE13" i="1"/>
  <c r="AF13" i="1"/>
  <c r="K13" i="1"/>
  <c r="AB6" i="1"/>
  <c r="AC6" i="1"/>
  <c r="AD6" i="1"/>
  <c r="AE6" i="1"/>
  <c r="AF6" i="1"/>
  <c r="K6" i="1"/>
  <c r="AB8" i="1"/>
  <c r="AC8" i="1"/>
  <c r="AD8" i="1"/>
  <c r="AE8" i="1"/>
  <c r="AF8" i="1"/>
  <c r="K8" i="1"/>
  <c r="I10" i="1"/>
  <c r="I19" i="1"/>
  <c r="I12" i="1"/>
  <c r="I18" i="1"/>
  <c r="I5" i="1"/>
  <c r="I17" i="1"/>
  <c r="I16" i="1"/>
  <c r="I9" i="1"/>
  <c r="I15" i="1"/>
  <c r="I14" i="1"/>
  <c r="I11" i="1"/>
  <c r="I7" i="1"/>
  <c r="I13" i="1"/>
  <c r="I6" i="1"/>
  <c r="I8" i="1"/>
  <c r="AW9" i="2"/>
  <c r="J9" i="2"/>
  <c r="AW11" i="2"/>
  <c r="J11" i="2"/>
  <c r="AW10" i="2"/>
  <c r="J10" i="2"/>
  <c r="AW7" i="2"/>
  <c r="J7" i="2"/>
  <c r="AW8" i="2"/>
  <c r="J8" i="2"/>
  <c r="AW6" i="2"/>
  <c r="J6" i="2"/>
  <c r="AW5" i="2"/>
  <c r="J5" i="2"/>
  <c r="AW12" i="2"/>
  <c r="J12" i="2"/>
  <c r="AW13" i="2"/>
  <c r="J13" i="2"/>
  <c r="AF9" i="2"/>
  <c r="K9" i="2"/>
  <c r="AF11" i="2"/>
  <c r="K11" i="2"/>
  <c r="AF10" i="2"/>
  <c r="K10" i="2"/>
  <c r="AF7" i="2"/>
  <c r="K7" i="2"/>
  <c r="AF14" i="2"/>
  <c r="K14" i="2"/>
  <c r="AF8" i="2"/>
  <c r="K8" i="2"/>
  <c r="AF6" i="2"/>
  <c r="K6" i="2"/>
  <c r="AF5" i="2"/>
  <c r="K5" i="2"/>
  <c r="AF12" i="2"/>
  <c r="K12" i="2"/>
  <c r="AF13" i="2"/>
  <c r="K13" i="2"/>
  <c r="AF13" i="5"/>
  <c r="K13" i="5"/>
  <c r="K14" i="5"/>
  <c r="AF11" i="5"/>
  <c r="K11" i="5"/>
  <c r="AF7" i="5"/>
  <c r="K7" i="5"/>
  <c r="AF8" i="5"/>
  <c r="K8" i="5"/>
  <c r="AF5" i="5"/>
  <c r="K5" i="5"/>
  <c r="AF10" i="5"/>
  <c r="K10" i="5"/>
  <c r="AF6" i="5"/>
  <c r="K6" i="5"/>
  <c r="AF12" i="5"/>
  <c r="K12" i="5"/>
  <c r="AF9" i="5"/>
  <c r="K9" i="5"/>
  <c r="Z22" i="5"/>
  <c r="Z21" i="5"/>
  <c r="Z21" i="2"/>
  <c r="Z22" i="2"/>
  <c r="Z22" i="4"/>
  <c r="Z21" i="4"/>
  <c r="AD19" i="1"/>
  <c r="AC19" i="1"/>
  <c r="AD18" i="1"/>
  <c r="AC18" i="1"/>
  <c r="AD17" i="1"/>
  <c r="AC17" i="1"/>
  <c r="AD16" i="1"/>
  <c r="AC16" i="1"/>
  <c r="AD15" i="1"/>
  <c r="AC15" i="1"/>
  <c r="AD13" i="1"/>
  <c r="AC13" i="1"/>
  <c r="AX18" i="4"/>
  <c r="J18" i="4"/>
  <c r="L18" i="4"/>
  <c r="Q18" i="4"/>
  <c r="AX17" i="4"/>
  <c r="J17" i="4"/>
  <c r="L17" i="4"/>
  <c r="Q17" i="4"/>
  <c r="L18" i="3"/>
  <c r="L17" i="3"/>
  <c r="L16" i="3"/>
  <c r="L15" i="3"/>
  <c r="L14" i="3"/>
  <c r="L13" i="3"/>
  <c r="L12" i="3"/>
  <c r="L11" i="3"/>
  <c r="L10" i="3"/>
  <c r="L9" i="3"/>
  <c r="L8" i="3"/>
  <c r="L6" i="3"/>
  <c r="L7" i="3"/>
  <c r="L5" i="3"/>
  <c r="P13" i="5"/>
  <c r="P14" i="5"/>
  <c r="P11" i="5"/>
  <c r="P7" i="5"/>
  <c r="P8" i="5"/>
  <c r="P5" i="5"/>
  <c r="P10" i="5"/>
  <c r="P6" i="5"/>
  <c r="P12" i="5"/>
  <c r="P9" i="5"/>
  <c r="P9" i="2"/>
  <c r="Q9" i="2"/>
  <c r="L9" i="2"/>
  <c r="E9" i="2"/>
  <c r="F9" i="2"/>
  <c r="S9" i="2"/>
  <c r="P11" i="2"/>
  <c r="Q11" i="2"/>
  <c r="L11" i="2"/>
  <c r="E11" i="2"/>
  <c r="F11" i="2"/>
  <c r="S11" i="2"/>
  <c r="P10" i="2"/>
  <c r="Q10" i="2"/>
  <c r="L10" i="2"/>
  <c r="E10" i="2"/>
  <c r="F10" i="2"/>
  <c r="S10" i="2"/>
  <c r="P7" i="2"/>
  <c r="Q7" i="2"/>
  <c r="L7" i="2"/>
  <c r="E7" i="2"/>
  <c r="F7" i="2"/>
  <c r="S7" i="2"/>
  <c r="S14" i="2"/>
  <c r="P8" i="2"/>
  <c r="Q8" i="2"/>
  <c r="L8" i="2"/>
  <c r="E8" i="2"/>
  <c r="F8" i="2"/>
  <c r="S8" i="2"/>
  <c r="P6" i="2"/>
  <c r="Q6" i="2"/>
  <c r="L6" i="2"/>
  <c r="E6" i="2"/>
  <c r="F6" i="2"/>
  <c r="S6" i="2"/>
  <c r="P5" i="2"/>
  <c r="Q5" i="2"/>
  <c r="L5" i="2"/>
  <c r="E5" i="2"/>
  <c r="F5" i="2"/>
  <c r="S5" i="2"/>
  <c r="P12" i="2"/>
  <c r="Q12" i="2"/>
  <c r="L12" i="2"/>
  <c r="E12" i="2"/>
  <c r="F12" i="2"/>
  <c r="S12" i="2"/>
  <c r="P13" i="2"/>
  <c r="Q13" i="2"/>
  <c r="L13" i="2"/>
  <c r="E13" i="2"/>
  <c r="F13" i="2"/>
  <c r="S13" i="2"/>
  <c r="Q14" i="2"/>
  <c r="P14" i="2"/>
  <c r="E9" i="5"/>
  <c r="F9" i="5"/>
  <c r="AW9" i="5"/>
  <c r="J9" i="5"/>
  <c r="L9" i="5"/>
  <c r="S9" i="5"/>
  <c r="AX8" i="1"/>
  <c r="J8" i="1"/>
  <c r="L8" i="1"/>
  <c r="AX7" i="4"/>
  <c r="AX8" i="4"/>
  <c r="AX6" i="4"/>
  <c r="AX12" i="4"/>
  <c r="AX10" i="4"/>
  <c r="AX5" i="4"/>
  <c r="AX15" i="4"/>
  <c r="AX11" i="4"/>
  <c r="AX9" i="4"/>
  <c r="AX16" i="4"/>
  <c r="AX13" i="4"/>
  <c r="AX14" i="4"/>
  <c r="AX10" i="1"/>
  <c r="AX12" i="1"/>
  <c r="AX5" i="1"/>
  <c r="AX17" i="1"/>
  <c r="AX16" i="1"/>
  <c r="AX9" i="1"/>
  <c r="AX15" i="1"/>
  <c r="AX11" i="1"/>
  <c r="AX7" i="1"/>
  <c r="AX13" i="1"/>
  <c r="AX6" i="1"/>
  <c r="E14" i="2"/>
  <c r="F14" i="2"/>
  <c r="E10" i="1"/>
  <c r="E19" i="1"/>
  <c r="E12" i="1"/>
  <c r="E18" i="1"/>
  <c r="E5" i="1"/>
  <c r="E9" i="1"/>
  <c r="E14" i="1"/>
  <c r="E11" i="1"/>
  <c r="E7" i="1"/>
  <c r="E13" i="1"/>
  <c r="E6" i="1"/>
  <c r="E8" i="1"/>
  <c r="E13" i="5"/>
  <c r="F13" i="5"/>
  <c r="AW13" i="5"/>
  <c r="J13" i="5"/>
  <c r="L13" i="5"/>
  <c r="S13" i="5"/>
  <c r="E14" i="5"/>
  <c r="F14" i="5"/>
  <c r="S14" i="5"/>
  <c r="E11" i="5"/>
  <c r="F11" i="5"/>
  <c r="AW11" i="5"/>
  <c r="J11" i="5"/>
  <c r="L11" i="5"/>
  <c r="S11" i="5"/>
  <c r="E7" i="5"/>
  <c r="F7" i="5"/>
  <c r="AW7" i="5"/>
  <c r="J7" i="5"/>
  <c r="L7" i="5"/>
  <c r="S7" i="5"/>
  <c r="E8" i="5"/>
  <c r="F8" i="5"/>
  <c r="AW8" i="5"/>
  <c r="J8" i="5"/>
  <c r="L8" i="5"/>
  <c r="S8" i="5"/>
  <c r="E5" i="5"/>
  <c r="F5" i="5"/>
  <c r="AW5" i="5"/>
  <c r="J5" i="5"/>
  <c r="L5" i="5"/>
  <c r="S5" i="5"/>
  <c r="E10" i="5"/>
  <c r="F10" i="5"/>
  <c r="AW10" i="5"/>
  <c r="J10" i="5"/>
  <c r="L10" i="5"/>
  <c r="S10" i="5"/>
  <c r="E6" i="5"/>
  <c r="F6" i="5"/>
  <c r="AW6" i="5"/>
  <c r="J6" i="5"/>
  <c r="L6" i="5"/>
  <c r="S6" i="5"/>
  <c r="E12" i="5"/>
  <c r="F12" i="5"/>
  <c r="AW12" i="5"/>
  <c r="J12" i="5"/>
  <c r="L12" i="5"/>
  <c r="S12" i="5"/>
  <c r="Y13" i="5"/>
  <c r="Y14" i="5"/>
  <c r="Y11" i="5"/>
  <c r="Y7" i="5"/>
  <c r="Y8" i="5"/>
  <c r="Y5" i="5"/>
  <c r="Y10" i="5"/>
  <c r="Y6" i="5"/>
  <c r="Y12" i="5"/>
  <c r="Y9" i="5"/>
  <c r="X13" i="5"/>
  <c r="X14" i="5"/>
  <c r="X11" i="5"/>
  <c r="X7" i="5"/>
  <c r="X8" i="5"/>
  <c r="X5" i="5"/>
  <c r="X10" i="5"/>
  <c r="X6" i="5"/>
  <c r="X12" i="5"/>
  <c r="X9" i="5"/>
  <c r="W13" i="5"/>
  <c r="W14" i="5"/>
  <c r="W11" i="5"/>
  <c r="W7" i="5"/>
  <c r="W8" i="5"/>
  <c r="W5" i="5"/>
  <c r="W10" i="5"/>
  <c r="W6" i="5"/>
  <c r="W12" i="5"/>
  <c r="W9" i="5"/>
  <c r="Y12" i="1"/>
  <c r="X12" i="1"/>
  <c r="J12" i="1"/>
  <c r="L12" i="1"/>
  <c r="F12" i="1"/>
  <c r="Q12" i="1"/>
  <c r="S12" i="1"/>
  <c r="W12" i="1"/>
  <c r="Y7" i="4"/>
  <c r="X7" i="4"/>
  <c r="W7" i="4"/>
  <c r="E7" i="4"/>
  <c r="F7" i="4"/>
  <c r="J7" i="4"/>
  <c r="L7" i="4"/>
  <c r="Q7" i="4"/>
  <c r="S7" i="4"/>
  <c r="Y8" i="4"/>
  <c r="X8" i="4"/>
  <c r="W8" i="4"/>
  <c r="E8" i="4"/>
  <c r="F8" i="4"/>
  <c r="J8" i="4"/>
  <c r="L8" i="4"/>
  <c r="Q8" i="4"/>
  <c r="S8" i="4"/>
  <c r="Y6" i="4"/>
  <c r="X6" i="4"/>
  <c r="W6" i="4"/>
  <c r="E6" i="4"/>
  <c r="F6" i="4"/>
  <c r="J6" i="4"/>
  <c r="L6" i="4"/>
  <c r="Q6" i="4"/>
  <c r="S6" i="4"/>
  <c r="Y12" i="4"/>
  <c r="X12" i="4"/>
  <c r="W12" i="4"/>
  <c r="E12" i="4"/>
  <c r="F12" i="4"/>
  <c r="J12" i="4"/>
  <c r="L12" i="4"/>
  <c r="Q12" i="4"/>
  <c r="S12" i="4"/>
  <c r="Y10" i="4"/>
  <c r="X10" i="4"/>
  <c r="W10" i="4"/>
  <c r="E10" i="4"/>
  <c r="F10" i="4"/>
  <c r="J10" i="4"/>
  <c r="L10" i="4"/>
  <c r="Q10" i="4"/>
  <c r="S10" i="4"/>
  <c r="Y5" i="4"/>
  <c r="X5" i="4"/>
  <c r="W5" i="4"/>
  <c r="E5" i="4"/>
  <c r="F5" i="4"/>
  <c r="J5" i="4"/>
  <c r="L5" i="4"/>
  <c r="Q5" i="4"/>
  <c r="S5" i="4"/>
  <c r="Y18" i="4"/>
  <c r="X18" i="4"/>
  <c r="W18" i="4"/>
  <c r="Y15" i="4"/>
  <c r="X15" i="4"/>
  <c r="W15" i="4"/>
  <c r="E15" i="4"/>
  <c r="F15" i="4"/>
  <c r="J15" i="4"/>
  <c r="L15" i="4"/>
  <c r="Q15" i="4"/>
  <c r="S15" i="4"/>
  <c r="Y17" i="4"/>
  <c r="X17" i="4"/>
  <c r="W17" i="4"/>
  <c r="Y11" i="4"/>
  <c r="X11" i="4"/>
  <c r="W11" i="4"/>
  <c r="E11" i="4"/>
  <c r="F11" i="4"/>
  <c r="J11" i="4"/>
  <c r="L11" i="4"/>
  <c r="Q11" i="4"/>
  <c r="S11" i="4"/>
  <c r="Y9" i="4"/>
  <c r="X9" i="4"/>
  <c r="W9" i="4"/>
  <c r="E9" i="4"/>
  <c r="F9" i="4"/>
  <c r="J9" i="4"/>
  <c r="L9" i="4"/>
  <c r="Q9" i="4"/>
  <c r="S9" i="4"/>
  <c r="Y16" i="4"/>
  <c r="X16" i="4"/>
  <c r="W16" i="4"/>
  <c r="E16" i="4"/>
  <c r="F16" i="4"/>
  <c r="J16" i="4"/>
  <c r="L16" i="4"/>
  <c r="Q16" i="4"/>
  <c r="S16" i="4"/>
  <c r="Y13" i="4"/>
  <c r="X13" i="4"/>
  <c r="W13" i="4"/>
  <c r="E13" i="4"/>
  <c r="F13" i="4"/>
  <c r="J13" i="4"/>
  <c r="L13" i="4"/>
  <c r="Q13" i="4"/>
  <c r="S13" i="4"/>
  <c r="Y14" i="4"/>
  <c r="X14" i="4"/>
  <c r="W14" i="4"/>
  <c r="E14" i="4"/>
  <c r="F14" i="4"/>
  <c r="J14" i="4"/>
  <c r="L14" i="4"/>
  <c r="Q14" i="4"/>
  <c r="S14" i="4"/>
  <c r="E14" i="3"/>
  <c r="F14" i="3"/>
  <c r="E18" i="3"/>
  <c r="F18" i="3"/>
  <c r="E13" i="3"/>
  <c r="F13" i="3"/>
  <c r="E17" i="3"/>
  <c r="F17" i="3"/>
  <c r="E12" i="3"/>
  <c r="F12" i="3"/>
  <c r="E10" i="3"/>
  <c r="F10" i="3"/>
  <c r="E5" i="3"/>
  <c r="F5" i="3"/>
  <c r="E15" i="3"/>
  <c r="F15" i="3"/>
  <c r="E11" i="3"/>
  <c r="F11" i="3"/>
  <c r="E7" i="3"/>
  <c r="F7" i="3"/>
  <c r="E16" i="3"/>
  <c r="F16" i="3"/>
  <c r="E6" i="3"/>
  <c r="F6" i="3"/>
  <c r="E9" i="3"/>
  <c r="F9" i="3"/>
  <c r="E8" i="3"/>
  <c r="F8" i="3"/>
  <c r="M9" i="3"/>
  <c r="M8" i="3"/>
  <c r="M14" i="3"/>
  <c r="M18" i="3"/>
  <c r="M13" i="3"/>
  <c r="M17" i="3"/>
  <c r="M12" i="3"/>
  <c r="M10" i="3"/>
  <c r="M5" i="3"/>
  <c r="M15" i="3"/>
  <c r="M11" i="3"/>
  <c r="M7" i="3"/>
  <c r="M16" i="3"/>
  <c r="M6" i="3"/>
  <c r="Y9" i="2"/>
  <c r="Y11" i="2"/>
  <c r="Y10" i="2"/>
  <c r="Y7" i="2"/>
  <c r="Y14" i="2"/>
  <c r="Y8" i="2"/>
  <c r="Y6" i="2"/>
  <c r="Y5" i="2"/>
  <c r="Y12" i="2"/>
  <c r="X9" i="2"/>
  <c r="X11" i="2"/>
  <c r="X10" i="2"/>
  <c r="X7" i="2"/>
  <c r="X14" i="2"/>
  <c r="X8" i="2"/>
  <c r="X6" i="2"/>
  <c r="X5" i="2"/>
  <c r="X12" i="2"/>
  <c r="W9" i="2"/>
  <c r="W11" i="2"/>
  <c r="W10" i="2"/>
  <c r="W7" i="2"/>
  <c r="W14" i="2"/>
  <c r="W8" i="2"/>
  <c r="W6" i="2"/>
  <c r="W5" i="2"/>
  <c r="W12" i="2"/>
  <c r="L14" i="2"/>
  <c r="F10" i="1"/>
  <c r="J10" i="1"/>
  <c r="L10" i="1"/>
  <c r="Q10" i="1"/>
  <c r="S10" i="1"/>
  <c r="F19" i="1"/>
  <c r="J19" i="1"/>
  <c r="Q19" i="1"/>
  <c r="F18" i="1"/>
  <c r="J18" i="1"/>
  <c r="Q18" i="1"/>
  <c r="F5" i="1"/>
  <c r="J5" i="1"/>
  <c r="L5" i="1"/>
  <c r="Q5" i="1"/>
  <c r="S5" i="1"/>
  <c r="J17" i="1"/>
  <c r="Q17" i="1"/>
  <c r="J16" i="1"/>
  <c r="Q16" i="1"/>
  <c r="F9" i="1"/>
  <c r="J9" i="1"/>
  <c r="L9" i="1"/>
  <c r="Q9" i="1"/>
  <c r="S9" i="1"/>
  <c r="J15" i="1"/>
  <c r="Q15" i="1"/>
  <c r="F14" i="1"/>
  <c r="J14" i="1"/>
  <c r="Q14" i="1"/>
  <c r="S14" i="1"/>
  <c r="F11" i="1"/>
  <c r="J11" i="1"/>
  <c r="L11" i="1"/>
  <c r="Q11" i="1"/>
  <c r="S11" i="1"/>
  <c r="F7" i="1"/>
  <c r="J7" i="1"/>
  <c r="L7" i="1"/>
  <c r="Q7" i="1"/>
  <c r="S7" i="1"/>
  <c r="F13" i="1"/>
  <c r="J13" i="1"/>
  <c r="Q13" i="1"/>
  <c r="S13" i="1"/>
  <c r="F6" i="1"/>
  <c r="J6" i="1"/>
  <c r="L6" i="1"/>
  <c r="Q6" i="1"/>
  <c r="S6" i="1"/>
  <c r="F8" i="1"/>
  <c r="Q8" i="1"/>
  <c r="S8" i="1"/>
  <c r="Y10" i="1"/>
  <c r="Y19" i="1"/>
  <c r="Y18" i="1"/>
  <c r="Y5" i="1"/>
  <c r="Y17" i="1"/>
  <c r="Y16" i="1"/>
  <c r="Y9" i="1"/>
  <c r="Y15" i="1"/>
  <c r="Y14" i="1"/>
  <c r="Y11" i="1"/>
  <c r="Y7" i="1"/>
  <c r="Y13" i="1"/>
  <c r="Y6" i="1"/>
  <c r="X10" i="1"/>
  <c r="X19" i="1"/>
  <c r="X18" i="1"/>
  <c r="X5" i="1"/>
  <c r="X17" i="1"/>
  <c r="X16" i="1"/>
  <c r="X9" i="1"/>
  <c r="X15" i="1"/>
  <c r="X14" i="1"/>
  <c r="X11" i="1"/>
  <c r="X7" i="1"/>
  <c r="X13" i="1"/>
  <c r="X6" i="1"/>
  <c r="W10" i="1"/>
  <c r="W19" i="1"/>
  <c r="W18" i="1"/>
  <c r="W5" i="1"/>
  <c r="W17" i="1"/>
  <c r="W16" i="1"/>
  <c r="W9" i="1"/>
  <c r="W15" i="1"/>
  <c r="W14" i="1"/>
  <c r="W11" i="1"/>
  <c r="W7" i="1"/>
  <c r="W13" i="1"/>
  <c r="W6" i="1"/>
  <c r="Y8" i="1"/>
  <c r="X8" i="1"/>
  <c r="W8" i="1"/>
  <c r="Y13" i="2"/>
  <c r="X13" i="2"/>
  <c r="W13" i="2"/>
</calcChain>
</file>

<file path=xl/sharedStrings.xml><?xml version="1.0" encoding="utf-8"?>
<sst xmlns="http://schemas.openxmlformats.org/spreadsheetml/2006/main" count="361" uniqueCount="173">
  <si>
    <t>Competitor Info</t>
  </si>
  <si>
    <t>Number</t>
  </si>
  <si>
    <t>Dressage raw score</t>
  </si>
  <si>
    <t>Dressage good %</t>
  </si>
  <si>
    <t>Dressage penalty points</t>
  </si>
  <si>
    <t>Dressage</t>
  </si>
  <si>
    <t>Time taken</t>
  </si>
  <si>
    <t>Jump Faults</t>
  </si>
  <si>
    <t>Time Faults</t>
  </si>
  <si>
    <t>X- Country</t>
  </si>
  <si>
    <t>Dressage Placing</t>
  </si>
  <si>
    <t>Count back</t>
  </si>
  <si>
    <t>X-country Placing</t>
  </si>
  <si>
    <t>X-country penalty points</t>
  </si>
  <si>
    <t>Show Jump penalty points</t>
  </si>
  <si>
    <t>TOTAL PENALTY POINTS</t>
  </si>
  <si>
    <t xml:space="preserve">Show Jump placing </t>
  </si>
  <si>
    <t>OVERALL PLACING</t>
  </si>
  <si>
    <t>Show Jumping</t>
  </si>
  <si>
    <t xml:space="preserve">Obstacle number </t>
  </si>
  <si>
    <t>Cross country jump faults</t>
  </si>
  <si>
    <t>TOTAL</t>
  </si>
  <si>
    <t>X-country Completed</t>
  </si>
  <si>
    <t>Rider</t>
  </si>
  <si>
    <t>Horse</t>
  </si>
  <si>
    <t>EV45 Nervous Nellies  Div B</t>
  </si>
  <si>
    <t>Ev60 Roadrunners  Div A</t>
  </si>
  <si>
    <t>Ev60 Roadrunners  Div B</t>
  </si>
  <si>
    <t>Ev45 Nervous Nellies Div A</t>
  </si>
  <si>
    <t>Scaredy Cats</t>
  </si>
  <si>
    <t>Georgie Constance</t>
  </si>
  <si>
    <t>Sheelagh Cann</t>
  </si>
  <si>
    <t>Holly Williams</t>
  </si>
  <si>
    <t>Elle Saber</t>
  </si>
  <si>
    <t>Georgia Breynard</t>
  </si>
  <si>
    <t>Julia Tapp</t>
  </si>
  <si>
    <t>Kristie-lee Burt</t>
  </si>
  <si>
    <t>Selina Wiliams</t>
  </si>
  <si>
    <t>Martina Speechley</t>
  </si>
  <si>
    <t>Yvette Garcia</t>
  </si>
  <si>
    <t>Kate Harrison</t>
  </si>
  <si>
    <t>Ava Merriman</t>
  </si>
  <si>
    <t>Alex DeValentin</t>
  </si>
  <si>
    <t>Angela Chapman</t>
  </si>
  <si>
    <t>Sarah Mizon</t>
  </si>
  <si>
    <t>Jack Daniels</t>
  </si>
  <si>
    <t>Ballymount Sassy</t>
  </si>
  <si>
    <t>Rio</t>
  </si>
  <si>
    <t>Beau</t>
  </si>
  <si>
    <t>Sandy</t>
  </si>
  <si>
    <t>Delta</t>
  </si>
  <si>
    <t>Mizone</t>
  </si>
  <si>
    <t>Anna</t>
  </si>
  <si>
    <t>Celtic Ruby Rose</t>
  </si>
  <si>
    <t>Luna Love</t>
  </si>
  <si>
    <t>Count Meridian</t>
  </si>
  <si>
    <t>Xena Warrior Princess</t>
  </si>
  <si>
    <t>Allengreen Jazzabelle</t>
  </si>
  <si>
    <t>Arrow</t>
  </si>
  <si>
    <t>The Red Terror</t>
  </si>
  <si>
    <t>Chelsea Rose</t>
  </si>
  <si>
    <t>Margaret Forster</t>
  </si>
  <si>
    <t>Rachael Fowler</t>
  </si>
  <si>
    <t>Catherine Ellis</t>
  </si>
  <si>
    <t>Cameron Colvin</t>
  </si>
  <si>
    <t>Amy Woodfield</t>
  </si>
  <si>
    <t>Lucie Patrick</t>
  </si>
  <si>
    <t>Karen Yanik</t>
  </si>
  <si>
    <t xml:space="preserve">Carey Smith </t>
  </si>
  <si>
    <t>Alyson Burgess</t>
  </si>
  <si>
    <t>Amy Griffin</t>
  </si>
  <si>
    <t>Botusa Park Danica</t>
  </si>
  <si>
    <t>Lac-La-Biche Atlantique</t>
  </si>
  <si>
    <t>Springfield Frosty</t>
  </si>
  <si>
    <t>Fleur De Lys Eragon</t>
  </si>
  <si>
    <t>Gelo</t>
  </si>
  <si>
    <t>Prideland Mc Slug</t>
  </si>
  <si>
    <t>Midnight Secret</t>
  </si>
  <si>
    <t>Vivacity</t>
  </si>
  <si>
    <t>Gotico Park Kiraon</t>
  </si>
  <si>
    <t>Stars and Stripes</t>
  </si>
  <si>
    <t>Glentana Taima</t>
  </si>
  <si>
    <t>Guinness</t>
  </si>
  <si>
    <t>Fool's Gold</t>
  </si>
  <si>
    <t>Balymount Roulette</t>
  </si>
  <si>
    <t>Jessica Edgerton</t>
  </si>
  <si>
    <t>Sophie Milne</t>
  </si>
  <si>
    <t>Tyeesha DeVere</t>
  </si>
  <si>
    <t>Natasha Doherty</t>
  </si>
  <si>
    <t>Sophia Lynch</t>
  </si>
  <si>
    <t>Helen Duncan</t>
  </si>
  <si>
    <t>Nikki Fallon</t>
  </si>
  <si>
    <t>Heidi Moore</t>
  </si>
  <si>
    <t>Stephanie Pure</t>
  </si>
  <si>
    <t>Belinda White</t>
  </si>
  <si>
    <t>Little Miss Sunshine</t>
  </si>
  <si>
    <t>Boomtown Araluen</t>
  </si>
  <si>
    <t>Doobie</t>
  </si>
  <si>
    <t>Savage Sevens</t>
  </si>
  <si>
    <t>Ballymount Alaina</t>
  </si>
  <si>
    <t>Morpheus Rising</t>
  </si>
  <si>
    <t>Royal Vision</t>
  </si>
  <si>
    <t>Shemaih Bey Charles</t>
  </si>
  <si>
    <t>Binya Park Reflections</t>
  </si>
  <si>
    <t>Louie</t>
  </si>
  <si>
    <t>Sometimes</t>
  </si>
  <si>
    <t>Suzanne Breitkoft</t>
  </si>
  <si>
    <t>Rebecca Gaukroger</t>
  </si>
  <si>
    <t>Alana Scicluna</t>
  </si>
  <si>
    <t>Alexandra Richards</t>
  </si>
  <si>
    <t>Isobel Iffland-Mihaich</t>
  </si>
  <si>
    <t>Emily Beattie</t>
  </si>
  <si>
    <t>Janet Lennox</t>
  </si>
  <si>
    <t>Belina Cox</t>
  </si>
  <si>
    <t>Michaela Leonard</t>
  </si>
  <si>
    <t>Megnificent</t>
  </si>
  <si>
    <t>Otfordvalley Jordan</t>
  </si>
  <si>
    <t>Rockstar</t>
  </si>
  <si>
    <t>On Her Majesty's Service</t>
  </si>
  <si>
    <t>Rosebank Mister Fire</t>
  </si>
  <si>
    <t>Keisha</t>
  </si>
  <si>
    <t>Husky</t>
  </si>
  <si>
    <t>Nugget</t>
  </si>
  <si>
    <t>Coolidowns Geronimo</t>
  </si>
  <si>
    <t>Helen Locke</t>
  </si>
  <si>
    <t>Las Vegas</t>
  </si>
  <si>
    <t>Bron Brunato</t>
  </si>
  <si>
    <t>Rachel Jerks</t>
  </si>
  <si>
    <t>Nordic Captivation</t>
  </si>
  <si>
    <t>Scarlett</t>
  </si>
  <si>
    <t>Hayley Giles</t>
  </si>
  <si>
    <t>Chief</t>
  </si>
  <si>
    <t>Helen Thompson</t>
  </si>
  <si>
    <t>Maisie</t>
  </si>
  <si>
    <t>Holly Pulford</t>
  </si>
  <si>
    <t>Magic Blur</t>
  </si>
  <si>
    <t>Karen McHugh</t>
  </si>
  <si>
    <t>Glenbrae Mercedes</t>
  </si>
  <si>
    <t>Kayla Bennett</t>
  </si>
  <si>
    <t>Cooinda Moves Like Jagger</t>
  </si>
  <si>
    <t>Claudia Iffland-Mihaich</t>
  </si>
  <si>
    <t>Martindale Rockerfeller</t>
  </si>
  <si>
    <t>Phil McHugh</t>
  </si>
  <si>
    <t>Ella Fitzgerald</t>
  </si>
  <si>
    <t>Kate Mason</t>
  </si>
  <si>
    <t>Dusty</t>
  </si>
  <si>
    <t>Jenny Gordon</t>
  </si>
  <si>
    <t>Ollie</t>
  </si>
  <si>
    <t>Sarah Donnelly</t>
  </si>
  <si>
    <t>Radical Rhapsody</t>
  </si>
  <si>
    <t>Dione Sloane</t>
  </si>
  <si>
    <t>Kurrajong Valour</t>
  </si>
  <si>
    <t>XC</t>
  </si>
  <si>
    <t>SCR</t>
  </si>
  <si>
    <t>Peyton Michie</t>
  </si>
  <si>
    <t>RET</t>
  </si>
  <si>
    <t>E</t>
  </si>
  <si>
    <t>time allowed</t>
  </si>
  <si>
    <t>time penalty</t>
  </si>
  <si>
    <t>start time</t>
  </si>
  <si>
    <t>end time</t>
  </si>
  <si>
    <t>DNS</t>
  </si>
  <si>
    <t>min time allowed</t>
  </si>
  <si>
    <t>max time allowed</t>
  </si>
  <si>
    <t>seconds</t>
  </si>
  <si>
    <t xml:space="preserve">E </t>
  </si>
  <si>
    <t>Y</t>
  </si>
  <si>
    <t>opt 82</t>
  </si>
  <si>
    <t>time</t>
  </si>
  <si>
    <t>minutes</t>
  </si>
  <si>
    <t>time taken in seconds</t>
  </si>
  <si>
    <t>ELIM</t>
  </si>
  <si>
    <t>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</si>
</sst>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F400]h:mm:ss\ AM/PM"/>
  </numFmts>
  <fonts count="8" x14ac:knownFonts="1">
    <font>
      <sz val="12"/>
      <color theme="1"/>
      <name val="Calibri"/>
      <family val="2"/>
      <scheme val="minor"/>
    </font>
    <font>
      <sz val="1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1"/>
      <name val="Calibri"/>
      <scheme val="minor"/>
    </font>
    <font>
      <sz val="18"/>
      <color rgb="FF000000"/>
      <name val="Calibri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CDDC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6B8B7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theme="3" tint="0.39997558519241921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25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textRotation="90"/>
    </xf>
    <xf numFmtId="0" fontId="0" fillId="0" borderId="1" xfId="0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0" fillId="2" borderId="1" xfId="0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/>
    </xf>
    <xf numFmtId="165" fontId="0" fillId="0" borderId="1" xfId="0" applyNumberFormat="1" applyFill="1" applyBorder="1" applyAlignment="1">
      <alignment horizontal="center" vertical="center" textRotation="90"/>
    </xf>
    <xf numFmtId="165" fontId="0" fillId="0" borderId="0" xfId="0" applyNumberFormat="1"/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0" borderId="0" xfId="0" applyFont="1"/>
    <xf numFmtId="47" fontId="6" fillId="0" borderId="0" xfId="0" applyNumberFormat="1" applyFont="1"/>
    <xf numFmtId="47" fontId="0" fillId="0" borderId="0" xfId="0" applyNumberFormat="1"/>
    <xf numFmtId="2" fontId="6" fillId="0" borderId="6" xfId="0" applyNumberFormat="1" applyFont="1" applyBorder="1"/>
    <xf numFmtId="0" fontId="0" fillId="0" borderId="0" xfId="0" applyBorder="1"/>
    <xf numFmtId="2" fontId="0" fillId="0" borderId="1" xfId="0" applyNumberFormat="1" applyFill="1" applyBorder="1" applyAlignment="1">
      <alignment horizontal="center" vertical="center" textRotation="90"/>
    </xf>
    <xf numFmtId="2" fontId="0" fillId="0" borderId="0" xfId="0" applyNumberFormat="1"/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7" xfId="0" applyFill="1" applyBorder="1"/>
    <xf numFmtId="0" fontId="0" fillId="4" borderId="1" xfId="0" applyFill="1" applyBorder="1" applyAlignment="1">
      <alignment horizontal="center" vertical="center" textRotation="90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 textRotation="90"/>
    </xf>
    <xf numFmtId="0" fontId="6" fillId="9" borderId="1" xfId="0" applyFont="1" applyFill="1" applyBorder="1" applyAlignment="1">
      <alignment horizontal="center" vertical="center" textRotation="90"/>
    </xf>
    <xf numFmtId="0" fontId="6" fillId="14" borderId="1" xfId="0" applyFont="1" applyFill="1" applyBorder="1" applyAlignment="1">
      <alignment horizontal="center" vertical="center" textRotation="90"/>
    </xf>
    <xf numFmtId="0" fontId="6" fillId="8" borderId="1" xfId="0" applyFont="1" applyFill="1" applyBorder="1" applyAlignment="1">
      <alignment horizontal="center" vertical="center" textRotation="90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7" fontId="6" fillId="0" borderId="1" xfId="0" applyNumberFormat="1" applyFont="1" applyBorder="1" applyAlignment="1">
      <alignment horizontal="center" vertical="center" textRotation="90"/>
    </xf>
    <xf numFmtId="0" fontId="6" fillId="6" borderId="1" xfId="0" applyFont="1" applyFill="1" applyBorder="1"/>
    <xf numFmtId="2" fontId="0" fillId="0" borderId="0" xfId="0" applyNumberFormat="1" applyBorder="1"/>
    <xf numFmtId="0" fontId="0" fillId="0" borderId="0" xfId="0" applyFill="1" applyBorder="1"/>
    <xf numFmtId="0" fontId="0" fillId="5" borderId="1" xfId="0" applyFill="1" applyBorder="1"/>
    <xf numFmtId="1" fontId="0" fillId="0" borderId="0" xfId="0" applyNumberFormat="1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/>
    </xf>
    <xf numFmtId="0" fontId="0" fillId="5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6" fillId="6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12" borderId="4" xfId="0" applyFont="1" applyFill="1" applyBorder="1" applyAlignment="1">
      <alignment horizontal="center"/>
    </xf>
    <xf numFmtId="0" fontId="6" fillId="12" borderId="5" xfId="0" applyFont="1" applyFill="1" applyBorder="1" applyAlignment="1">
      <alignment horizontal="center"/>
    </xf>
    <xf numFmtId="0" fontId="6" fillId="12" borderId="6" xfId="0" applyFont="1" applyFill="1" applyBorder="1" applyAlignment="1">
      <alignment horizontal="center"/>
    </xf>
    <xf numFmtId="0" fontId="6" fillId="12" borderId="2" xfId="0" applyFont="1" applyFill="1" applyBorder="1" applyAlignment="1">
      <alignment horizontal="center"/>
    </xf>
    <xf numFmtId="0" fontId="6" fillId="12" borderId="0" xfId="0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13" borderId="4" xfId="0" applyFont="1" applyFill="1" applyBorder="1" applyAlignment="1">
      <alignment horizontal="center"/>
    </xf>
    <xf numFmtId="0" fontId="6" fillId="13" borderId="5" xfId="0" applyFont="1" applyFill="1" applyBorder="1" applyAlignment="1">
      <alignment horizontal="center"/>
    </xf>
    <xf numFmtId="0" fontId="6" fillId="13" borderId="6" xfId="0" applyFont="1" applyFill="1" applyBorder="1" applyAlignment="1">
      <alignment horizontal="center"/>
    </xf>
    <xf numFmtId="0" fontId="6" fillId="13" borderId="2" xfId="0" applyFont="1" applyFill="1" applyBorder="1" applyAlignment="1">
      <alignment horizontal="center"/>
    </xf>
    <xf numFmtId="0" fontId="6" fillId="13" borderId="0" xfId="0" applyFont="1" applyFill="1" applyBorder="1" applyAlignment="1">
      <alignment horizontal="center"/>
    </xf>
    <xf numFmtId="0" fontId="6" fillId="13" borderId="8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5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2"/>
  <sheetViews>
    <sheetView tabSelected="1" workbookViewId="0">
      <selection activeCell="U17" sqref="U17"/>
    </sheetView>
  </sheetViews>
  <sheetFormatPr baseColWidth="10" defaultRowHeight="15" x14ac:dyDescent="0"/>
  <cols>
    <col min="1" max="1" width="6.33203125" customWidth="1"/>
    <col min="2" max="2" width="16.6640625" customWidth="1"/>
    <col min="3" max="3" width="18.33203125" customWidth="1"/>
    <col min="4" max="8" width="7.1640625" customWidth="1"/>
    <col min="9" max="9" width="7.1640625" style="18" customWidth="1"/>
    <col min="10" max="20" width="7.1640625" customWidth="1"/>
    <col min="24" max="24" width="13.83203125" customWidth="1"/>
    <col min="25" max="25" width="18.83203125" customWidth="1"/>
    <col min="26" max="32" width="7.33203125" customWidth="1"/>
    <col min="33" max="33" width="6" customWidth="1"/>
    <col min="34" max="34" width="5.33203125" customWidth="1"/>
    <col min="35" max="35" width="5.6640625" customWidth="1"/>
    <col min="36" max="36" width="5.83203125" customWidth="1"/>
    <col min="37" max="38" width="5.5" customWidth="1"/>
    <col min="39" max="39" width="5.1640625" customWidth="1"/>
    <col min="40" max="40" width="5.6640625" customWidth="1"/>
    <col min="41" max="41" width="6" customWidth="1"/>
    <col min="42" max="43" width="5.6640625" customWidth="1"/>
    <col min="44" max="45" width="5.83203125" customWidth="1"/>
    <col min="46" max="47" width="5.6640625" customWidth="1"/>
    <col min="48" max="49" width="5.83203125" customWidth="1"/>
    <col min="50" max="50" width="7.6640625" customWidth="1"/>
  </cols>
  <sheetData>
    <row r="1" spans="1:50" ht="30" customHeight="1">
      <c r="A1" s="56" t="s">
        <v>26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W1" s="57" t="s">
        <v>20</v>
      </c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20"/>
      <c r="AX1" s="36"/>
    </row>
    <row r="2" spans="1:50">
      <c r="A2" s="55" t="s">
        <v>0</v>
      </c>
      <c r="B2" s="55"/>
      <c r="C2" s="55"/>
      <c r="D2" s="58" t="s">
        <v>5</v>
      </c>
      <c r="E2" s="58"/>
      <c r="F2" s="58"/>
      <c r="G2" s="58"/>
      <c r="H2" s="58"/>
      <c r="I2" s="57" t="s">
        <v>9</v>
      </c>
      <c r="J2" s="57"/>
      <c r="K2" s="57"/>
      <c r="L2" s="57"/>
      <c r="M2" s="57"/>
      <c r="N2" s="54" t="s">
        <v>18</v>
      </c>
      <c r="O2" s="54"/>
      <c r="P2" s="54"/>
      <c r="Q2" s="54"/>
      <c r="R2" s="54"/>
      <c r="S2" s="55" t="s">
        <v>172</v>
      </c>
      <c r="T2" s="55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20"/>
      <c r="AX2" s="36"/>
    </row>
    <row r="3" spans="1:50">
      <c r="A3" s="55"/>
      <c r="B3" s="55"/>
      <c r="C3" s="55"/>
      <c r="D3" s="58"/>
      <c r="E3" s="58"/>
      <c r="F3" s="58"/>
      <c r="G3" s="58"/>
      <c r="H3" s="58"/>
      <c r="I3" s="57"/>
      <c r="J3" s="57"/>
      <c r="K3" s="57"/>
      <c r="L3" s="57"/>
      <c r="M3" s="57"/>
      <c r="N3" s="54"/>
      <c r="O3" s="54"/>
      <c r="P3" s="54"/>
      <c r="Q3" s="54"/>
      <c r="R3" s="54"/>
      <c r="S3" s="55"/>
      <c r="T3" s="55"/>
      <c r="W3" s="55"/>
      <c r="X3" s="55"/>
      <c r="Y3" s="55"/>
      <c r="Z3" s="19"/>
      <c r="AA3" s="19"/>
      <c r="AB3" s="19"/>
      <c r="AC3" s="19"/>
      <c r="AD3" s="19"/>
      <c r="AE3" s="19"/>
      <c r="AF3" s="19"/>
      <c r="AG3" s="55" t="s">
        <v>19</v>
      </c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19"/>
      <c r="AX3" s="1"/>
    </row>
    <row r="4" spans="1:50" ht="156" customHeight="1">
      <c r="A4" s="10" t="s">
        <v>1</v>
      </c>
      <c r="B4" s="11" t="s">
        <v>23</v>
      </c>
      <c r="C4" s="11" t="s">
        <v>24</v>
      </c>
      <c r="D4" s="2" t="s">
        <v>2</v>
      </c>
      <c r="E4" s="2" t="s">
        <v>3</v>
      </c>
      <c r="F4" s="4" t="s">
        <v>4</v>
      </c>
      <c r="G4" s="2" t="s">
        <v>11</v>
      </c>
      <c r="H4" s="6" t="s">
        <v>10</v>
      </c>
      <c r="I4" s="17" t="s">
        <v>6</v>
      </c>
      <c r="J4" s="3" t="s">
        <v>7</v>
      </c>
      <c r="K4" s="3" t="s">
        <v>8</v>
      </c>
      <c r="L4" s="5" t="s">
        <v>13</v>
      </c>
      <c r="M4" s="6" t="s">
        <v>12</v>
      </c>
      <c r="N4" s="3" t="s">
        <v>6</v>
      </c>
      <c r="O4" s="3" t="s">
        <v>7</v>
      </c>
      <c r="P4" s="3" t="s">
        <v>8</v>
      </c>
      <c r="Q4" s="5" t="s">
        <v>14</v>
      </c>
      <c r="R4" s="6" t="s">
        <v>16</v>
      </c>
      <c r="S4" s="5" t="s">
        <v>15</v>
      </c>
      <c r="T4" s="6" t="s">
        <v>17</v>
      </c>
      <c r="W4" s="10" t="s">
        <v>1</v>
      </c>
      <c r="X4" s="11" t="s">
        <v>23</v>
      </c>
      <c r="Y4" s="11" t="s">
        <v>24</v>
      </c>
      <c r="Z4" s="22" t="s">
        <v>159</v>
      </c>
      <c r="AA4" s="22" t="s">
        <v>160</v>
      </c>
      <c r="AB4" s="22" t="s">
        <v>168</v>
      </c>
      <c r="AC4" s="22" t="s">
        <v>169</v>
      </c>
      <c r="AD4" s="22" t="s">
        <v>164</v>
      </c>
      <c r="AE4" s="22" t="s">
        <v>170</v>
      </c>
      <c r="AF4" s="22" t="s">
        <v>158</v>
      </c>
      <c r="AG4" s="19">
        <v>1</v>
      </c>
      <c r="AH4" s="19">
        <v>2</v>
      </c>
      <c r="AI4" s="19">
        <v>3</v>
      </c>
      <c r="AJ4" s="9">
        <v>4</v>
      </c>
      <c r="AK4" s="9">
        <v>5</v>
      </c>
      <c r="AL4" s="9">
        <v>6</v>
      </c>
      <c r="AM4" s="9">
        <v>7</v>
      </c>
      <c r="AN4" s="9">
        <v>8</v>
      </c>
      <c r="AO4" s="9">
        <v>9</v>
      </c>
      <c r="AP4" s="19">
        <v>10</v>
      </c>
      <c r="AQ4" s="1">
        <v>11</v>
      </c>
      <c r="AR4" s="1">
        <v>12</v>
      </c>
      <c r="AS4" s="9">
        <v>13</v>
      </c>
      <c r="AT4" s="9">
        <v>14</v>
      </c>
      <c r="AU4" s="9">
        <v>15</v>
      </c>
      <c r="AV4" s="9">
        <v>16</v>
      </c>
      <c r="AW4" s="9">
        <v>17</v>
      </c>
      <c r="AX4" s="1" t="s">
        <v>21</v>
      </c>
    </row>
    <row r="5" spans="1:50" ht="18" customHeight="1">
      <c r="A5" s="38">
        <v>11</v>
      </c>
      <c r="B5" s="49" t="s">
        <v>40</v>
      </c>
      <c r="C5" s="49" t="s">
        <v>55</v>
      </c>
      <c r="D5" s="38">
        <v>154</v>
      </c>
      <c r="E5" s="39">
        <f t="shared" ref="E5:E14" si="0">D5/230*100</f>
        <v>66.956521739130437</v>
      </c>
      <c r="F5" s="41">
        <f t="shared" ref="F5:F14" si="1">(100-E5)*1.5</f>
        <v>49.565217391304344</v>
      </c>
      <c r="G5" s="38"/>
      <c r="H5" s="38">
        <v>1</v>
      </c>
      <c r="I5" s="40">
        <f t="shared" ref="I5:I19" si="2">AE5</f>
        <v>339.00000000000006</v>
      </c>
      <c r="J5" s="38">
        <f t="shared" ref="J5:J19" si="3">AX5</f>
        <v>0</v>
      </c>
      <c r="K5" s="40">
        <f t="shared" ref="K5:K19" si="4">AF5</f>
        <v>0</v>
      </c>
      <c r="L5" s="38">
        <f t="shared" ref="L5:L12" si="5">J5+K5</f>
        <v>0</v>
      </c>
      <c r="M5" s="38">
        <v>3</v>
      </c>
      <c r="N5" s="38">
        <v>75.28</v>
      </c>
      <c r="O5" s="38">
        <v>0</v>
      </c>
      <c r="P5" s="38">
        <v>0</v>
      </c>
      <c r="Q5" s="38">
        <f t="shared" ref="Q5:Q19" si="6">O5+P5</f>
        <v>0</v>
      </c>
      <c r="R5" s="38">
        <v>3</v>
      </c>
      <c r="S5" s="41">
        <f t="shared" ref="S5:S14" si="7">F5+L5+Q5</f>
        <v>49.565217391304344</v>
      </c>
      <c r="T5" s="38">
        <v>1</v>
      </c>
      <c r="W5" s="38">
        <f t="shared" ref="W5:W19" si="8">A5</f>
        <v>11</v>
      </c>
      <c r="X5" s="49" t="str">
        <f t="shared" ref="X5:X19" si="9">B5</f>
        <v>Kate Harrison</v>
      </c>
      <c r="Y5" s="49" t="str">
        <f t="shared" ref="Y5:Y19" si="10">C5</f>
        <v>Count Meridian</v>
      </c>
      <c r="Z5" s="38">
        <v>31</v>
      </c>
      <c r="AA5" s="39">
        <v>36.39</v>
      </c>
      <c r="AB5" s="39">
        <f t="shared" ref="AB5:AB19" si="11">IF(ISERROR(Z5-AA5),"",AA5-Z5)</f>
        <v>5.3900000000000006</v>
      </c>
      <c r="AC5" s="40">
        <f t="shared" ref="AC5:AC19" si="12">IF(AB5="","",FLOOR(AB5,1))</f>
        <v>5</v>
      </c>
      <c r="AD5" s="40">
        <f t="shared" ref="AD5:AD19" si="13">IF(AB5="","",(AB5-AC5)*100)</f>
        <v>39.000000000000057</v>
      </c>
      <c r="AE5" s="40">
        <f t="shared" ref="AE5:AE19" si="14">IF(AB5="","",AD5+60*AC5)</f>
        <v>339.00000000000006</v>
      </c>
      <c r="AF5" s="40">
        <f t="shared" ref="AF5:AF19" si="15">IF(AE5="","",IF(AE5&lt;$Z$21,$Z$21-AE5,IF(AE5&gt;$Z$22,AE5-$Z$22,0))*0.4)</f>
        <v>0</v>
      </c>
      <c r="AG5" s="38">
        <v>0</v>
      </c>
      <c r="AH5" s="38">
        <v>0</v>
      </c>
      <c r="AI5" s="38">
        <v>0</v>
      </c>
      <c r="AJ5" s="38">
        <v>0</v>
      </c>
      <c r="AK5" s="38">
        <v>0</v>
      </c>
      <c r="AL5" s="38">
        <v>0</v>
      </c>
      <c r="AM5" s="38">
        <v>0</v>
      </c>
      <c r="AN5" s="38">
        <v>0</v>
      </c>
      <c r="AO5" s="38">
        <v>0</v>
      </c>
      <c r="AP5" s="38">
        <v>0</v>
      </c>
      <c r="AQ5" s="38">
        <v>0</v>
      </c>
      <c r="AR5" s="38">
        <v>0</v>
      </c>
      <c r="AS5" s="38">
        <v>0</v>
      </c>
      <c r="AT5" s="38">
        <v>0</v>
      </c>
      <c r="AU5" s="38">
        <v>0</v>
      </c>
      <c r="AV5" s="38">
        <v>0</v>
      </c>
      <c r="AW5" s="38">
        <v>0</v>
      </c>
      <c r="AX5" s="38">
        <f t="shared" ref="AX5:AX13" si="16">AG5+AH5+AI5+AJ5+AK5+AL5+AM5+AN5+AO5+AP5+AQ5+AR5+AS5+AT5+AU5+AV5+AW5</f>
        <v>0</v>
      </c>
    </row>
    <row r="6" spans="1:50" ht="18" customHeight="1">
      <c r="A6" s="38">
        <v>2</v>
      </c>
      <c r="B6" s="49" t="s">
        <v>31</v>
      </c>
      <c r="C6" s="49" t="s">
        <v>46</v>
      </c>
      <c r="D6" s="38">
        <v>138</v>
      </c>
      <c r="E6" s="39">
        <f t="shared" si="0"/>
        <v>60</v>
      </c>
      <c r="F6" s="41">
        <f t="shared" si="1"/>
        <v>60</v>
      </c>
      <c r="G6" s="38"/>
      <c r="H6" s="38">
        <v>5</v>
      </c>
      <c r="I6" s="40">
        <f t="shared" si="2"/>
        <v>353.99999999999989</v>
      </c>
      <c r="J6" s="38">
        <f t="shared" si="3"/>
        <v>0</v>
      </c>
      <c r="K6" s="40">
        <f t="shared" si="4"/>
        <v>0</v>
      </c>
      <c r="L6" s="38">
        <f t="shared" si="5"/>
        <v>0</v>
      </c>
      <c r="M6" s="38">
        <v>2</v>
      </c>
      <c r="N6" s="38">
        <v>66.930000000000007</v>
      </c>
      <c r="O6" s="38">
        <v>4</v>
      </c>
      <c r="P6" s="38">
        <v>0</v>
      </c>
      <c r="Q6" s="38">
        <f t="shared" si="6"/>
        <v>4</v>
      </c>
      <c r="R6" s="38"/>
      <c r="S6" s="41">
        <f t="shared" si="7"/>
        <v>64</v>
      </c>
      <c r="T6" s="38">
        <v>2</v>
      </c>
      <c r="W6" s="38">
        <f t="shared" si="8"/>
        <v>2</v>
      </c>
      <c r="X6" s="49" t="str">
        <f t="shared" si="9"/>
        <v>Sheelagh Cann</v>
      </c>
      <c r="Y6" s="49" t="str">
        <f t="shared" si="10"/>
        <v>Ballymount Sassy</v>
      </c>
      <c r="Z6" s="38">
        <v>25</v>
      </c>
      <c r="AA6" s="39">
        <v>30.54</v>
      </c>
      <c r="AB6" s="39">
        <f t="shared" si="11"/>
        <v>5.5399999999999991</v>
      </c>
      <c r="AC6" s="40">
        <f t="shared" si="12"/>
        <v>5</v>
      </c>
      <c r="AD6" s="40">
        <f t="shared" si="13"/>
        <v>53.999999999999915</v>
      </c>
      <c r="AE6" s="40">
        <f t="shared" si="14"/>
        <v>353.99999999999989</v>
      </c>
      <c r="AF6" s="40">
        <f t="shared" si="15"/>
        <v>0</v>
      </c>
      <c r="AG6" s="38">
        <v>0</v>
      </c>
      <c r="AH6" s="38">
        <v>0</v>
      </c>
      <c r="AI6" s="38">
        <v>0</v>
      </c>
      <c r="AJ6" s="38">
        <v>0</v>
      </c>
      <c r="AK6" s="38">
        <v>0</v>
      </c>
      <c r="AL6" s="38">
        <v>0</v>
      </c>
      <c r="AM6" s="38">
        <v>0</v>
      </c>
      <c r="AN6" s="38">
        <v>0</v>
      </c>
      <c r="AO6" s="38">
        <v>0</v>
      </c>
      <c r="AP6" s="38">
        <v>0</v>
      </c>
      <c r="AQ6" s="38">
        <v>0</v>
      </c>
      <c r="AR6" s="38">
        <v>0</v>
      </c>
      <c r="AS6" s="38">
        <v>0</v>
      </c>
      <c r="AT6" s="38">
        <v>0</v>
      </c>
      <c r="AU6" s="38">
        <v>0</v>
      </c>
      <c r="AV6" s="38">
        <v>0</v>
      </c>
      <c r="AW6" s="38">
        <v>0</v>
      </c>
      <c r="AX6" s="38">
        <f t="shared" si="16"/>
        <v>0</v>
      </c>
    </row>
    <row r="7" spans="1:50" ht="18" customHeight="1">
      <c r="A7" s="38">
        <v>4</v>
      </c>
      <c r="B7" s="49" t="s">
        <v>34</v>
      </c>
      <c r="C7" s="49" t="s">
        <v>48</v>
      </c>
      <c r="D7" s="38">
        <v>131</v>
      </c>
      <c r="E7" s="39">
        <f t="shared" si="0"/>
        <v>56.956521739130437</v>
      </c>
      <c r="F7" s="41">
        <f t="shared" si="1"/>
        <v>64.565217391304344</v>
      </c>
      <c r="G7" s="38"/>
      <c r="H7" s="38"/>
      <c r="I7" s="40">
        <f t="shared" si="2"/>
        <v>360</v>
      </c>
      <c r="J7" s="38">
        <f t="shared" si="3"/>
        <v>0</v>
      </c>
      <c r="K7" s="40">
        <f t="shared" si="4"/>
        <v>0</v>
      </c>
      <c r="L7" s="38">
        <f t="shared" si="5"/>
        <v>0</v>
      </c>
      <c r="M7" s="38">
        <v>1</v>
      </c>
      <c r="N7" s="38">
        <v>77.19</v>
      </c>
      <c r="O7" s="38">
        <v>0</v>
      </c>
      <c r="P7" s="38">
        <v>0</v>
      </c>
      <c r="Q7" s="38">
        <f t="shared" si="6"/>
        <v>0</v>
      </c>
      <c r="R7" s="38">
        <v>1</v>
      </c>
      <c r="S7" s="41">
        <f t="shared" si="7"/>
        <v>64.565217391304344</v>
      </c>
      <c r="T7" s="38">
        <v>3</v>
      </c>
      <c r="W7" s="38">
        <f t="shared" si="8"/>
        <v>4</v>
      </c>
      <c r="X7" s="49" t="str">
        <f t="shared" si="9"/>
        <v>Georgia Breynard</v>
      </c>
      <c r="Y7" s="49" t="str">
        <f t="shared" si="10"/>
        <v>Beau</v>
      </c>
      <c r="Z7" s="38">
        <v>27</v>
      </c>
      <c r="AA7" s="39">
        <v>33</v>
      </c>
      <c r="AB7" s="39">
        <f t="shared" si="11"/>
        <v>6</v>
      </c>
      <c r="AC7" s="40">
        <f t="shared" si="12"/>
        <v>6</v>
      </c>
      <c r="AD7" s="40">
        <f t="shared" si="13"/>
        <v>0</v>
      </c>
      <c r="AE7" s="40">
        <f t="shared" si="14"/>
        <v>360</v>
      </c>
      <c r="AF7" s="40">
        <f t="shared" si="15"/>
        <v>0</v>
      </c>
      <c r="AG7" s="38">
        <v>0</v>
      </c>
      <c r="AH7" s="38">
        <v>0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0</v>
      </c>
      <c r="AP7" s="38">
        <v>0</v>
      </c>
      <c r="AQ7" s="38">
        <v>0</v>
      </c>
      <c r="AR7" s="38">
        <v>0</v>
      </c>
      <c r="AS7" s="38">
        <v>0</v>
      </c>
      <c r="AT7" s="38">
        <v>0</v>
      </c>
      <c r="AU7" s="38">
        <v>0</v>
      </c>
      <c r="AV7" s="38">
        <v>0</v>
      </c>
      <c r="AW7" s="38">
        <v>0</v>
      </c>
      <c r="AX7" s="38">
        <f t="shared" si="16"/>
        <v>0</v>
      </c>
    </row>
    <row r="8" spans="1:50" ht="18" customHeight="1">
      <c r="A8" s="38">
        <v>1</v>
      </c>
      <c r="B8" s="49" t="s">
        <v>30</v>
      </c>
      <c r="C8" s="49" t="s">
        <v>45</v>
      </c>
      <c r="D8" s="38">
        <v>130</v>
      </c>
      <c r="E8" s="39">
        <f t="shared" si="0"/>
        <v>56.521739130434781</v>
      </c>
      <c r="F8" s="41">
        <f t="shared" si="1"/>
        <v>65.217391304347828</v>
      </c>
      <c r="G8" s="38"/>
      <c r="H8" s="38"/>
      <c r="I8" s="40">
        <f t="shared" si="2"/>
        <v>303.99999999999989</v>
      </c>
      <c r="J8" s="38">
        <f t="shared" si="3"/>
        <v>0</v>
      </c>
      <c r="K8" s="40">
        <f t="shared" si="4"/>
        <v>0</v>
      </c>
      <c r="L8" s="38">
        <f t="shared" si="5"/>
        <v>0</v>
      </c>
      <c r="M8" s="38">
        <v>4</v>
      </c>
      <c r="N8" s="38">
        <v>75.790000000000006</v>
      </c>
      <c r="O8" s="38">
        <v>0</v>
      </c>
      <c r="P8" s="38">
        <v>0</v>
      </c>
      <c r="Q8" s="38">
        <f t="shared" si="6"/>
        <v>0</v>
      </c>
      <c r="R8" s="38">
        <v>2</v>
      </c>
      <c r="S8" s="41">
        <f t="shared" si="7"/>
        <v>65.217391304347828</v>
      </c>
      <c r="T8" s="38">
        <v>4</v>
      </c>
      <c r="W8" s="38">
        <f t="shared" si="8"/>
        <v>1</v>
      </c>
      <c r="X8" s="49" t="str">
        <f t="shared" si="9"/>
        <v>Georgie Constance</v>
      </c>
      <c r="Y8" s="49" t="str">
        <f t="shared" si="10"/>
        <v>Jack Daniels</v>
      </c>
      <c r="Z8" s="38">
        <v>24</v>
      </c>
      <c r="AA8" s="39">
        <v>29.04</v>
      </c>
      <c r="AB8" s="39">
        <f t="shared" si="11"/>
        <v>5.0399999999999991</v>
      </c>
      <c r="AC8" s="40">
        <f t="shared" si="12"/>
        <v>5</v>
      </c>
      <c r="AD8" s="40">
        <f t="shared" si="13"/>
        <v>3.9999999999999147</v>
      </c>
      <c r="AE8" s="40">
        <f t="shared" si="14"/>
        <v>303.99999999999989</v>
      </c>
      <c r="AF8" s="40">
        <f t="shared" si="15"/>
        <v>0</v>
      </c>
      <c r="AG8" s="38">
        <v>0</v>
      </c>
      <c r="AH8" s="38">
        <v>0</v>
      </c>
      <c r="AI8" s="38">
        <v>0</v>
      </c>
      <c r="AJ8" s="38">
        <v>0</v>
      </c>
      <c r="AK8" s="38">
        <v>0</v>
      </c>
      <c r="AL8" s="38">
        <v>0</v>
      </c>
      <c r="AM8" s="38">
        <v>0</v>
      </c>
      <c r="AN8" s="38">
        <v>0</v>
      </c>
      <c r="AO8" s="38">
        <v>0</v>
      </c>
      <c r="AP8" s="38">
        <v>0</v>
      </c>
      <c r="AQ8" s="38">
        <v>0</v>
      </c>
      <c r="AR8" s="38">
        <v>0</v>
      </c>
      <c r="AS8" s="38">
        <v>0</v>
      </c>
      <c r="AT8" s="38">
        <v>0</v>
      </c>
      <c r="AU8" s="38">
        <v>0</v>
      </c>
      <c r="AV8" s="38">
        <v>0</v>
      </c>
      <c r="AW8" s="38">
        <v>0</v>
      </c>
      <c r="AX8" s="38">
        <f t="shared" si="16"/>
        <v>0</v>
      </c>
    </row>
    <row r="9" spans="1:50" ht="18" customHeight="1">
      <c r="A9" s="38">
        <v>8</v>
      </c>
      <c r="B9" s="49" t="s">
        <v>37</v>
      </c>
      <c r="C9" s="49" t="s">
        <v>52</v>
      </c>
      <c r="D9" s="38">
        <v>133</v>
      </c>
      <c r="E9" s="39">
        <f t="shared" si="0"/>
        <v>57.826086956521735</v>
      </c>
      <c r="F9" s="41">
        <f t="shared" si="1"/>
        <v>63.260869565217398</v>
      </c>
      <c r="G9" s="38"/>
      <c r="H9" s="38"/>
      <c r="I9" s="40">
        <f t="shared" si="2"/>
        <v>387.00000000000034</v>
      </c>
      <c r="J9" s="38">
        <f t="shared" si="3"/>
        <v>0</v>
      </c>
      <c r="K9" s="40">
        <f t="shared" si="4"/>
        <v>10.800000000000137</v>
      </c>
      <c r="L9" s="38">
        <f t="shared" si="5"/>
        <v>10.800000000000137</v>
      </c>
      <c r="M9" s="38">
        <v>5</v>
      </c>
      <c r="N9" s="38">
        <v>71.03</v>
      </c>
      <c r="O9" s="38">
        <v>0</v>
      </c>
      <c r="P9" s="38">
        <v>0</v>
      </c>
      <c r="Q9" s="38">
        <f t="shared" si="6"/>
        <v>0</v>
      </c>
      <c r="R9" s="38"/>
      <c r="S9" s="41">
        <f t="shared" si="7"/>
        <v>74.06086956521753</v>
      </c>
      <c r="T9" s="38">
        <v>5</v>
      </c>
      <c r="W9" s="38">
        <f t="shared" si="8"/>
        <v>8</v>
      </c>
      <c r="X9" s="49" t="str">
        <f t="shared" si="9"/>
        <v>Selina Wiliams</v>
      </c>
      <c r="Y9" s="49" t="str">
        <f t="shared" si="10"/>
        <v>Anna</v>
      </c>
      <c r="Z9" s="38">
        <v>30</v>
      </c>
      <c r="AA9" s="39">
        <v>36.270000000000003</v>
      </c>
      <c r="AB9" s="39">
        <f t="shared" si="11"/>
        <v>6.2700000000000031</v>
      </c>
      <c r="AC9" s="40">
        <f t="shared" si="12"/>
        <v>6</v>
      </c>
      <c r="AD9" s="40">
        <f t="shared" si="13"/>
        <v>27.000000000000313</v>
      </c>
      <c r="AE9" s="40">
        <f t="shared" si="14"/>
        <v>387.00000000000034</v>
      </c>
      <c r="AF9" s="40">
        <f t="shared" si="15"/>
        <v>10.800000000000137</v>
      </c>
      <c r="AG9" s="38">
        <v>0</v>
      </c>
      <c r="AH9" s="38"/>
      <c r="AI9" s="38">
        <v>0</v>
      </c>
      <c r="AJ9" s="38">
        <v>0</v>
      </c>
      <c r="AK9" s="38">
        <v>0</v>
      </c>
      <c r="AL9" s="38">
        <v>0</v>
      </c>
      <c r="AM9" s="38">
        <v>0</v>
      </c>
      <c r="AN9" s="38">
        <v>0</v>
      </c>
      <c r="AO9" s="38">
        <v>0</v>
      </c>
      <c r="AP9" s="38">
        <v>0</v>
      </c>
      <c r="AQ9" s="38">
        <v>0</v>
      </c>
      <c r="AR9" s="38">
        <v>0</v>
      </c>
      <c r="AS9" s="38">
        <v>0</v>
      </c>
      <c r="AT9" s="38">
        <v>0</v>
      </c>
      <c r="AU9" s="38">
        <v>0</v>
      </c>
      <c r="AV9" s="38">
        <v>0</v>
      </c>
      <c r="AW9" s="38">
        <v>0</v>
      </c>
      <c r="AX9" s="38">
        <f t="shared" si="16"/>
        <v>0</v>
      </c>
    </row>
    <row r="10" spans="1:50" ht="18" customHeight="1">
      <c r="A10" s="38">
        <v>15</v>
      </c>
      <c r="B10" s="49" t="s">
        <v>44</v>
      </c>
      <c r="C10" s="49" t="s">
        <v>59</v>
      </c>
      <c r="D10" s="38">
        <v>126</v>
      </c>
      <c r="E10" s="39">
        <f t="shared" si="0"/>
        <v>54.782608695652172</v>
      </c>
      <c r="F10" s="41">
        <f t="shared" si="1"/>
        <v>67.826086956521749</v>
      </c>
      <c r="G10" s="38"/>
      <c r="H10" s="38"/>
      <c r="I10" s="40">
        <f t="shared" si="2"/>
        <v>430.99999999999994</v>
      </c>
      <c r="J10" s="38">
        <f t="shared" si="3"/>
        <v>0</v>
      </c>
      <c r="K10" s="40">
        <f t="shared" si="4"/>
        <v>28.399999999999977</v>
      </c>
      <c r="L10" s="38">
        <f t="shared" si="5"/>
        <v>28.399999999999977</v>
      </c>
      <c r="M10" s="38"/>
      <c r="N10" s="38">
        <v>75</v>
      </c>
      <c r="O10" s="38">
        <v>0</v>
      </c>
      <c r="P10" s="38">
        <v>0</v>
      </c>
      <c r="Q10" s="38">
        <f t="shared" si="6"/>
        <v>0</v>
      </c>
      <c r="R10" s="38">
        <v>4</v>
      </c>
      <c r="S10" s="41">
        <f t="shared" si="7"/>
        <v>96.226086956521726</v>
      </c>
      <c r="T10" s="38">
        <v>6</v>
      </c>
      <c r="W10" s="38">
        <f t="shared" si="8"/>
        <v>15</v>
      </c>
      <c r="X10" s="49" t="str">
        <f t="shared" si="9"/>
        <v>Sarah Mizon</v>
      </c>
      <c r="Y10" s="49" t="str">
        <f t="shared" si="10"/>
        <v>The Red Terror</v>
      </c>
      <c r="Z10" s="38">
        <v>35</v>
      </c>
      <c r="AA10" s="39">
        <v>42.11</v>
      </c>
      <c r="AB10" s="39">
        <f t="shared" si="11"/>
        <v>7.1099999999999994</v>
      </c>
      <c r="AC10" s="40">
        <f t="shared" si="12"/>
        <v>7</v>
      </c>
      <c r="AD10" s="40">
        <f t="shared" si="13"/>
        <v>10.999999999999943</v>
      </c>
      <c r="AE10" s="40">
        <f t="shared" si="14"/>
        <v>430.99999999999994</v>
      </c>
      <c r="AF10" s="40">
        <f t="shared" si="15"/>
        <v>28.399999999999977</v>
      </c>
      <c r="AG10" s="38">
        <v>0</v>
      </c>
      <c r="AH10" s="38">
        <v>0</v>
      </c>
      <c r="AI10" s="38">
        <v>0</v>
      </c>
      <c r="AJ10" s="38">
        <v>0</v>
      </c>
      <c r="AK10" s="38">
        <v>0</v>
      </c>
      <c r="AL10" s="38">
        <v>0</v>
      </c>
      <c r="AM10" s="38">
        <v>0</v>
      </c>
      <c r="AN10" s="38">
        <v>0</v>
      </c>
      <c r="AO10" s="38">
        <v>0</v>
      </c>
      <c r="AP10" s="38">
        <v>0</v>
      </c>
      <c r="AQ10" s="38">
        <v>0</v>
      </c>
      <c r="AR10" s="38">
        <v>0</v>
      </c>
      <c r="AS10" s="38">
        <v>0</v>
      </c>
      <c r="AT10" s="38">
        <v>0</v>
      </c>
      <c r="AU10" s="38">
        <v>0</v>
      </c>
      <c r="AV10" s="38">
        <v>0</v>
      </c>
      <c r="AW10" s="38">
        <v>0</v>
      </c>
      <c r="AX10" s="38">
        <f t="shared" si="16"/>
        <v>0</v>
      </c>
    </row>
    <row r="11" spans="1:50" ht="18" customHeight="1">
      <c r="A11" s="38">
        <v>5</v>
      </c>
      <c r="B11" s="49" t="s">
        <v>33</v>
      </c>
      <c r="C11" s="49" t="s">
        <v>49</v>
      </c>
      <c r="D11" s="38">
        <v>126</v>
      </c>
      <c r="E11" s="39">
        <f t="shared" si="0"/>
        <v>54.782608695652172</v>
      </c>
      <c r="F11" s="41">
        <f t="shared" si="1"/>
        <v>67.826086956521749</v>
      </c>
      <c r="G11" s="38"/>
      <c r="H11" s="38"/>
      <c r="I11" s="40">
        <f t="shared" si="2"/>
        <v>394.00000000000034</v>
      </c>
      <c r="J11" s="38">
        <f t="shared" si="3"/>
        <v>20</v>
      </c>
      <c r="K11" s="40">
        <f t="shared" si="4"/>
        <v>13.600000000000136</v>
      </c>
      <c r="L11" s="38">
        <f t="shared" si="5"/>
        <v>33.600000000000136</v>
      </c>
      <c r="M11" s="38"/>
      <c r="N11" s="38">
        <v>74.099999999999994</v>
      </c>
      <c r="O11" s="38">
        <v>4</v>
      </c>
      <c r="P11" s="38">
        <v>0</v>
      </c>
      <c r="Q11" s="38">
        <f t="shared" si="6"/>
        <v>4</v>
      </c>
      <c r="R11" s="38"/>
      <c r="S11" s="41">
        <f t="shared" si="7"/>
        <v>105.42608695652189</v>
      </c>
      <c r="T11" s="38">
        <v>7</v>
      </c>
      <c r="W11" s="38">
        <f t="shared" si="8"/>
        <v>5</v>
      </c>
      <c r="X11" s="49" t="str">
        <f t="shared" si="9"/>
        <v>Elle Saber</v>
      </c>
      <c r="Y11" s="49" t="str">
        <f t="shared" si="10"/>
        <v>Sandy</v>
      </c>
      <c r="Z11" s="38">
        <v>28</v>
      </c>
      <c r="AA11" s="39">
        <v>34.340000000000003</v>
      </c>
      <c r="AB11" s="39">
        <f t="shared" si="11"/>
        <v>6.3400000000000034</v>
      </c>
      <c r="AC11" s="40">
        <f t="shared" si="12"/>
        <v>6</v>
      </c>
      <c r="AD11" s="40">
        <f t="shared" si="13"/>
        <v>34.000000000000341</v>
      </c>
      <c r="AE11" s="40">
        <f t="shared" si="14"/>
        <v>394.00000000000034</v>
      </c>
      <c r="AF11" s="40">
        <f t="shared" si="15"/>
        <v>13.600000000000136</v>
      </c>
      <c r="AG11" s="38">
        <v>0</v>
      </c>
      <c r="AH11" s="38">
        <v>0</v>
      </c>
      <c r="AI11" s="38">
        <v>0</v>
      </c>
      <c r="AJ11" s="38">
        <v>0</v>
      </c>
      <c r="AK11" s="38">
        <v>0</v>
      </c>
      <c r="AL11" s="38">
        <v>0</v>
      </c>
      <c r="AM11" s="38">
        <v>0</v>
      </c>
      <c r="AN11" s="38">
        <v>0</v>
      </c>
      <c r="AO11" s="38">
        <v>0</v>
      </c>
      <c r="AP11" s="38">
        <v>0</v>
      </c>
      <c r="AQ11" s="38">
        <v>0</v>
      </c>
      <c r="AR11" s="38">
        <v>0</v>
      </c>
      <c r="AS11" s="38">
        <v>0</v>
      </c>
      <c r="AT11" s="38">
        <v>20</v>
      </c>
      <c r="AU11" s="38">
        <v>0</v>
      </c>
      <c r="AV11" s="38">
        <v>0</v>
      </c>
      <c r="AW11" s="38">
        <v>0</v>
      </c>
      <c r="AX11" s="38">
        <f t="shared" si="16"/>
        <v>20</v>
      </c>
    </row>
    <row r="12" spans="1:50" ht="18" customHeight="1">
      <c r="A12" s="38">
        <v>13</v>
      </c>
      <c r="B12" s="49" t="s">
        <v>42</v>
      </c>
      <c r="C12" s="49" t="s">
        <v>57</v>
      </c>
      <c r="D12" s="38">
        <v>147</v>
      </c>
      <c r="E12" s="39">
        <f t="shared" si="0"/>
        <v>63.913043478260867</v>
      </c>
      <c r="F12" s="41">
        <f t="shared" si="1"/>
        <v>54.130434782608702</v>
      </c>
      <c r="G12" s="38"/>
      <c r="H12" s="38">
        <v>3</v>
      </c>
      <c r="I12" s="40">
        <f t="shared" si="2"/>
        <v>547.99999999999977</v>
      </c>
      <c r="J12" s="38">
        <f t="shared" si="3"/>
        <v>20</v>
      </c>
      <c r="K12" s="40">
        <f t="shared" si="4"/>
        <v>75.199999999999918</v>
      </c>
      <c r="L12" s="38">
        <f t="shared" si="5"/>
        <v>95.199999999999918</v>
      </c>
      <c r="M12" s="38"/>
      <c r="N12" s="38">
        <v>96.63</v>
      </c>
      <c r="O12" s="38">
        <v>8</v>
      </c>
      <c r="P12" s="38">
        <v>15</v>
      </c>
      <c r="Q12" s="38">
        <f t="shared" si="6"/>
        <v>23</v>
      </c>
      <c r="R12" s="38"/>
      <c r="S12" s="41">
        <f t="shared" si="7"/>
        <v>172.33043478260862</v>
      </c>
      <c r="T12" s="38">
        <v>8</v>
      </c>
      <c r="W12" s="38">
        <f t="shared" si="8"/>
        <v>13</v>
      </c>
      <c r="X12" s="49" t="str">
        <f t="shared" si="9"/>
        <v>Alex DeValentin</v>
      </c>
      <c r="Y12" s="49" t="str">
        <f t="shared" si="10"/>
        <v>Allengreen Jazzabelle</v>
      </c>
      <c r="Z12" s="38">
        <v>33</v>
      </c>
      <c r="AA12" s="39">
        <v>42.08</v>
      </c>
      <c r="AB12" s="39">
        <f t="shared" si="11"/>
        <v>9.0799999999999983</v>
      </c>
      <c r="AC12" s="40">
        <f t="shared" si="12"/>
        <v>9</v>
      </c>
      <c r="AD12" s="40">
        <f t="shared" si="13"/>
        <v>7.9999999999998295</v>
      </c>
      <c r="AE12" s="40">
        <f t="shared" si="14"/>
        <v>547.99999999999977</v>
      </c>
      <c r="AF12" s="40">
        <f t="shared" si="15"/>
        <v>75.199999999999918</v>
      </c>
      <c r="AG12" s="38">
        <v>0</v>
      </c>
      <c r="AH12" s="38">
        <v>0</v>
      </c>
      <c r="AI12" s="38">
        <v>0</v>
      </c>
      <c r="AJ12" s="38">
        <v>0</v>
      </c>
      <c r="AK12" s="38">
        <v>0</v>
      </c>
      <c r="AL12" s="38">
        <v>0</v>
      </c>
      <c r="AM12" s="38">
        <v>20</v>
      </c>
      <c r="AN12" s="38">
        <v>0</v>
      </c>
      <c r="AO12" s="38">
        <v>0</v>
      </c>
      <c r="AP12" s="38">
        <v>0</v>
      </c>
      <c r="AQ12" s="38">
        <v>0</v>
      </c>
      <c r="AR12" s="38">
        <v>0</v>
      </c>
      <c r="AS12" s="38">
        <v>0</v>
      </c>
      <c r="AT12" s="38">
        <v>0</v>
      </c>
      <c r="AU12" s="38">
        <v>0</v>
      </c>
      <c r="AV12" s="38">
        <v>0</v>
      </c>
      <c r="AW12" s="38">
        <v>0</v>
      </c>
      <c r="AX12" s="38">
        <f t="shared" si="16"/>
        <v>20</v>
      </c>
    </row>
    <row r="13" spans="1:50" ht="18" customHeight="1">
      <c r="A13" s="38">
        <v>3</v>
      </c>
      <c r="B13" s="49" t="s">
        <v>32</v>
      </c>
      <c r="C13" s="49" t="s">
        <v>47</v>
      </c>
      <c r="D13" s="38">
        <v>139</v>
      </c>
      <c r="E13" s="39">
        <f t="shared" si="0"/>
        <v>60.434782608695649</v>
      </c>
      <c r="F13" s="41">
        <f t="shared" si="1"/>
        <v>59.34782608695653</v>
      </c>
      <c r="G13" s="38"/>
      <c r="H13" s="38">
        <v>4</v>
      </c>
      <c r="I13" s="40" t="str">
        <f t="shared" si="2"/>
        <v/>
      </c>
      <c r="J13" s="38">
        <f t="shared" si="3"/>
        <v>0</v>
      </c>
      <c r="K13" s="40" t="str">
        <f t="shared" si="4"/>
        <v/>
      </c>
      <c r="L13" s="38"/>
      <c r="M13" s="38"/>
      <c r="N13" s="38">
        <v>74.56</v>
      </c>
      <c r="O13" s="38">
        <v>0</v>
      </c>
      <c r="P13" s="38">
        <v>0</v>
      </c>
      <c r="Q13" s="38">
        <f t="shared" si="6"/>
        <v>0</v>
      </c>
      <c r="R13" s="38">
        <v>5</v>
      </c>
      <c r="S13" s="41">
        <f t="shared" si="7"/>
        <v>59.34782608695653</v>
      </c>
      <c r="T13" s="38" t="s">
        <v>161</v>
      </c>
      <c r="W13" s="38">
        <f t="shared" si="8"/>
        <v>3</v>
      </c>
      <c r="X13" s="49" t="str">
        <f t="shared" si="9"/>
        <v>Holly Williams</v>
      </c>
      <c r="Y13" s="49" t="str">
        <f t="shared" si="10"/>
        <v>Rio</v>
      </c>
      <c r="Z13" s="38">
        <v>26</v>
      </c>
      <c r="AA13" s="39" t="s">
        <v>161</v>
      </c>
      <c r="AB13" s="39" t="str">
        <f t="shared" si="11"/>
        <v/>
      </c>
      <c r="AC13" s="40" t="str">
        <f t="shared" si="12"/>
        <v/>
      </c>
      <c r="AD13" s="40" t="str">
        <f t="shared" si="13"/>
        <v/>
      </c>
      <c r="AE13" s="40" t="str">
        <f t="shared" si="14"/>
        <v/>
      </c>
      <c r="AF13" s="40" t="str">
        <f t="shared" si="15"/>
        <v/>
      </c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>
        <f t="shared" si="16"/>
        <v>0</v>
      </c>
    </row>
    <row r="14" spans="1:50" ht="18" customHeight="1">
      <c r="A14" s="38">
        <v>6</v>
      </c>
      <c r="B14" s="49" t="s">
        <v>35</v>
      </c>
      <c r="C14" s="49" t="s">
        <v>50</v>
      </c>
      <c r="D14" s="38">
        <v>126</v>
      </c>
      <c r="E14" s="39">
        <f t="shared" si="0"/>
        <v>54.782608695652172</v>
      </c>
      <c r="F14" s="41">
        <f t="shared" si="1"/>
        <v>67.826086956521749</v>
      </c>
      <c r="G14" s="38"/>
      <c r="H14" s="38"/>
      <c r="I14" s="40">
        <f t="shared" si="2"/>
        <v>452</v>
      </c>
      <c r="J14" s="38" t="str">
        <f t="shared" si="3"/>
        <v xml:space="preserve">E </v>
      </c>
      <c r="K14" s="40">
        <f t="shared" si="4"/>
        <v>36.800000000000004</v>
      </c>
      <c r="L14" s="38"/>
      <c r="M14" s="38"/>
      <c r="N14" s="38">
        <v>86.18</v>
      </c>
      <c r="O14" s="38">
        <v>4</v>
      </c>
      <c r="P14" s="38">
        <v>5</v>
      </c>
      <c r="Q14" s="38">
        <f t="shared" si="6"/>
        <v>9</v>
      </c>
      <c r="R14" s="38"/>
      <c r="S14" s="41">
        <f t="shared" si="7"/>
        <v>76.826086956521749</v>
      </c>
      <c r="T14" s="38" t="s">
        <v>156</v>
      </c>
      <c r="W14" s="38">
        <f t="shared" si="8"/>
        <v>6</v>
      </c>
      <c r="X14" s="49" t="str">
        <f t="shared" si="9"/>
        <v>Julia Tapp</v>
      </c>
      <c r="Y14" s="49" t="str">
        <f t="shared" si="10"/>
        <v>Delta</v>
      </c>
      <c r="Z14" s="38">
        <v>29</v>
      </c>
      <c r="AA14" s="39">
        <v>36.32</v>
      </c>
      <c r="AB14" s="39">
        <f t="shared" si="11"/>
        <v>7.32</v>
      </c>
      <c r="AC14" s="40">
        <f t="shared" si="12"/>
        <v>7</v>
      </c>
      <c r="AD14" s="40">
        <f t="shared" si="13"/>
        <v>32.000000000000028</v>
      </c>
      <c r="AE14" s="40">
        <f t="shared" si="14"/>
        <v>452</v>
      </c>
      <c r="AF14" s="40">
        <f t="shared" si="15"/>
        <v>36.800000000000004</v>
      </c>
      <c r="AG14" s="38">
        <v>0</v>
      </c>
      <c r="AH14" s="38">
        <v>0</v>
      </c>
      <c r="AI14" s="38">
        <v>0</v>
      </c>
      <c r="AJ14" s="38">
        <v>0</v>
      </c>
      <c r="AK14" s="38">
        <v>0</v>
      </c>
      <c r="AL14" s="38">
        <v>0</v>
      </c>
      <c r="AM14" s="38">
        <v>0</v>
      </c>
      <c r="AN14" s="38">
        <v>0</v>
      </c>
      <c r="AO14" s="38" t="s">
        <v>156</v>
      </c>
      <c r="AP14" s="38">
        <v>0</v>
      </c>
      <c r="AQ14" s="38">
        <v>0</v>
      </c>
      <c r="AR14" s="38">
        <v>0</v>
      </c>
      <c r="AS14" s="38">
        <v>0</v>
      </c>
      <c r="AT14" s="38">
        <v>0</v>
      </c>
      <c r="AU14" s="38">
        <v>0</v>
      </c>
      <c r="AV14" s="38">
        <v>0</v>
      </c>
      <c r="AW14" s="38">
        <v>0</v>
      </c>
      <c r="AX14" s="38" t="s">
        <v>165</v>
      </c>
    </row>
    <row r="15" spans="1:50" ht="18" customHeight="1">
      <c r="A15" s="38">
        <v>7</v>
      </c>
      <c r="B15" s="49" t="s">
        <v>36</v>
      </c>
      <c r="C15" s="49" t="s">
        <v>51</v>
      </c>
      <c r="D15" s="38" t="s">
        <v>153</v>
      </c>
      <c r="E15" s="39"/>
      <c r="F15" s="41"/>
      <c r="G15" s="38"/>
      <c r="H15" s="38"/>
      <c r="I15" s="40" t="str">
        <f t="shared" si="2"/>
        <v/>
      </c>
      <c r="J15" s="38">
        <f t="shared" si="3"/>
        <v>0</v>
      </c>
      <c r="K15" s="40" t="str">
        <f t="shared" si="4"/>
        <v/>
      </c>
      <c r="L15" s="38"/>
      <c r="M15" s="38"/>
      <c r="N15" s="38"/>
      <c r="O15" s="38"/>
      <c r="P15" s="38"/>
      <c r="Q15" s="38">
        <f t="shared" si="6"/>
        <v>0</v>
      </c>
      <c r="R15" s="38"/>
      <c r="S15" s="41" t="s">
        <v>153</v>
      </c>
      <c r="T15" s="38" t="s">
        <v>153</v>
      </c>
      <c r="W15" s="38">
        <f t="shared" si="8"/>
        <v>7</v>
      </c>
      <c r="X15" s="49" t="str">
        <f t="shared" si="9"/>
        <v>Kristie-lee Burt</v>
      </c>
      <c r="Y15" s="49" t="str">
        <f t="shared" si="10"/>
        <v>Mizone</v>
      </c>
      <c r="Z15" s="38" t="s">
        <v>153</v>
      </c>
      <c r="AA15" s="39"/>
      <c r="AB15" s="39" t="str">
        <f t="shared" si="11"/>
        <v/>
      </c>
      <c r="AC15" s="40" t="str">
        <f t="shared" si="12"/>
        <v/>
      </c>
      <c r="AD15" s="40" t="str">
        <f t="shared" si="13"/>
        <v/>
      </c>
      <c r="AE15" s="40" t="str">
        <f t="shared" si="14"/>
        <v/>
      </c>
      <c r="AF15" s="40" t="str">
        <f t="shared" si="15"/>
        <v/>
      </c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>
        <f>AG15+AH15+AI15+AJ15+AK15+AL15+AM15+AN15+AO15+AP15+AQ15+AR15+AS15+AT15+AU15+AV15+AW15</f>
        <v>0</v>
      </c>
    </row>
    <row r="16" spans="1:50" ht="18" customHeight="1">
      <c r="A16" s="38">
        <v>9</v>
      </c>
      <c r="B16" s="49" t="s">
        <v>38</v>
      </c>
      <c r="C16" s="49" t="s">
        <v>53</v>
      </c>
      <c r="D16" s="38" t="s">
        <v>153</v>
      </c>
      <c r="E16" s="39"/>
      <c r="F16" s="41"/>
      <c r="G16" s="38"/>
      <c r="H16" s="38"/>
      <c r="I16" s="40" t="str">
        <f t="shared" si="2"/>
        <v/>
      </c>
      <c r="J16" s="38">
        <f t="shared" si="3"/>
        <v>0</v>
      </c>
      <c r="K16" s="40" t="str">
        <f t="shared" si="4"/>
        <v/>
      </c>
      <c r="L16" s="38"/>
      <c r="M16" s="38"/>
      <c r="N16" s="38"/>
      <c r="O16" s="38"/>
      <c r="P16" s="38"/>
      <c r="Q16" s="38">
        <f t="shared" si="6"/>
        <v>0</v>
      </c>
      <c r="R16" s="38"/>
      <c r="S16" s="41" t="s">
        <v>153</v>
      </c>
      <c r="T16" s="38" t="s">
        <v>153</v>
      </c>
      <c r="W16" s="38">
        <f t="shared" si="8"/>
        <v>9</v>
      </c>
      <c r="X16" s="49" t="str">
        <f t="shared" si="9"/>
        <v>Martina Speechley</v>
      </c>
      <c r="Y16" s="49" t="str">
        <f t="shared" si="10"/>
        <v>Celtic Ruby Rose</v>
      </c>
      <c r="Z16" s="38" t="s">
        <v>153</v>
      </c>
      <c r="AA16" s="39"/>
      <c r="AB16" s="39" t="str">
        <f t="shared" si="11"/>
        <v/>
      </c>
      <c r="AC16" s="40" t="str">
        <f t="shared" si="12"/>
        <v/>
      </c>
      <c r="AD16" s="40" t="str">
        <f t="shared" si="13"/>
        <v/>
      </c>
      <c r="AE16" s="40" t="str">
        <f t="shared" si="14"/>
        <v/>
      </c>
      <c r="AF16" s="40" t="str">
        <f t="shared" si="15"/>
        <v/>
      </c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>
        <f>AG16+AH16+AI16+AJ16+AK16+AL16+AM16+AN16+AO16+AP16+AQ16+AR16+AS16+AT16+AU16+AV16+AW16</f>
        <v>0</v>
      </c>
    </row>
    <row r="17" spans="1:50" ht="18" customHeight="1">
      <c r="A17" s="38">
        <v>10</v>
      </c>
      <c r="B17" s="49" t="s">
        <v>39</v>
      </c>
      <c r="C17" s="49" t="s">
        <v>54</v>
      </c>
      <c r="D17" s="38" t="s">
        <v>153</v>
      </c>
      <c r="E17" s="39"/>
      <c r="F17" s="41"/>
      <c r="G17" s="38"/>
      <c r="H17" s="38"/>
      <c r="I17" s="40" t="str">
        <f t="shared" si="2"/>
        <v/>
      </c>
      <c r="J17" s="38">
        <f t="shared" si="3"/>
        <v>0</v>
      </c>
      <c r="K17" s="40" t="str">
        <f t="shared" si="4"/>
        <v/>
      </c>
      <c r="L17" s="38"/>
      <c r="M17" s="38"/>
      <c r="N17" s="38"/>
      <c r="O17" s="38"/>
      <c r="P17" s="38"/>
      <c r="Q17" s="38">
        <f t="shared" si="6"/>
        <v>0</v>
      </c>
      <c r="R17" s="38"/>
      <c r="S17" s="41" t="s">
        <v>153</v>
      </c>
      <c r="T17" s="38" t="s">
        <v>153</v>
      </c>
      <c r="W17" s="38">
        <f t="shared" si="8"/>
        <v>10</v>
      </c>
      <c r="X17" s="49" t="str">
        <f t="shared" si="9"/>
        <v>Yvette Garcia</v>
      </c>
      <c r="Y17" s="49" t="str">
        <f t="shared" si="10"/>
        <v>Luna Love</v>
      </c>
      <c r="Z17" s="38" t="s">
        <v>153</v>
      </c>
      <c r="AA17" s="39"/>
      <c r="AB17" s="39" t="str">
        <f t="shared" si="11"/>
        <v/>
      </c>
      <c r="AC17" s="40" t="str">
        <f t="shared" si="12"/>
        <v/>
      </c>
      <c r="AD17" s="40" t="str">
        <f t="shared" si="13"/>
        <v/>
      </c>
      <c r="AE17" s="40" t="str">
        <f t="shared" si="14"/>
        <v/>
      </c>
      <c r="AF17" s="40" t="str">
        <f t="shared" si="15"/>
        <v/>
      </c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>
        <f>AG17+AH17+AI17+AJ17+AK17+AL17+AM17+AN17+AO17+AP17+AQ17+AR17+AS17+AT17+AU17+AV17+AW17</f>
        <v>0</v>
      </c>
    </row>
    <row r="18" spans="1:50" ht="18" customHeight="1">
      <c r="A18" s="38">
        <v>12</v>
      </c>
      <c r="B18" s="49" t="s">
        <v>41</v>
      </c>
      <c r="C18" s="49" t="s">
        <v>56</v>
      </c>
      <c r="D18" s="38">
        <v>151</v>
      </c>
      <c r="E18" s="39">
        <f>D18/230*100</f>
        <v>65.65217391304347</v>
      </c>
      <c r="F18" s="41">
        <f>(100-E18)*1.5</f>
        <v>51.521739130434796</v>
      </c>
      <c r="G18" s="38"/>
      <c r="H18" s="38">
        <v>2</v>
      </c>
      <c r="I18" s="40" t="str">
        <f t="shared" si="2"/>
        <v/>
      </c>
      <c r="J18" s="38" t="str">
        <f t="shared" si="3"/>
        <v>RET</v>
      </c>
      <c r="K18" s="40" t="str">
        <f t="shared" si="4"/>
        <v/>
      </c>
      <c r="L18" s="38"/>
      <c r="M18" s="38"/>
      <c r="N18" s="38">
        <v>62.62</v>
      </c>
      <c r="O18" s="38">
        <v>0</v>
      </c>
      <c r="P18" s="38">
        <v>0</v>
      </c>
      <c r="Q18" s="38">
        <f t="shared" si="6"/>
        <v>0</v>
      </c>
      <c r="R18" s="38"/>
      <c r="S18" s="41" t="s">
        <v>155</v>
      </c>
      <c r="T18" s="38" t="s">
        <v>155</v>
      </c>
      <c r="W18" s="38">
        <f t="shared" si="8"/>
        <v>12</v>
      </c>
      <c r="X18" s="49" t="str">
        <f t="shared" si="9"/>
        <v>Ava Merriman</v>
      </c>
      <c r="Y18" s="49" t="str">
        <f t="shared" si="10"/>
        <v>Xena Warrior Princess</v>
      </c>
      <c r="Z18" s="38">
        <v>32</v>
      </c>
      <c r="AA18" s="39" t="s">
        <v>155</v>
      </c>
      <c r="AB18" s="39" t="str">
        <f t="shared" si="11"/>
        <v/>
      </c>
      <c r="AC18" s="40" t="str">
        <f t="shared" si="12"/>
        <v/>
      </c>
      <c r="AD18" s="40" t="str">
        <f t="shared" si="13"/>
        <v/>
      </c>
      <c r="AE18" s="40" t="str">
        <f t="shared" si="14"/>
        <v/>
      </c>
      <c r="AF18" s="40" t="str">
        <f t="shared" si="15"/>
        <v/>
      </c>
      <c r="AG18" s="38">
        <v>0</v>
      </c>
      <c r="AH18" s="38">
        <v>0</v>
      </c>
      <c r="AI18" s="38">
        <v>0</v>
      </c>
      <c r="AJ18" s="38">
        <v>0</v>
      </c>
      <c r="AK18" s="38" t="s">
        <v>155</v>
      </c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 t="s">
        <v>155</v>
      </c>
    </row>
    <row r="19" spans="1:50" ht="18" customHeight="1">
      <c r="A19" s="38">
        <v>14</v>
      </c>
      <c r="B19" s="49" t="s">
        <v>43</v>
      </c>
      <c r="C19" s="49" t="s">
        <v>58</v>
      </c>
      <c r="D19" s="38">
        <v>109</v>
      </c>
      <c r="E19" s="39">
        <f>D19/230*100</f>
        <v>47.391304347826086</v>
      </c>
      <c r="F19" s="41">
        <f>(100-E19)*1.5</f>
        <v>78.913043478260875</v>
      </c>
      <c r="G19" s="38"/>
      <c r="H19" s="38"/>
      <c r="I19" s="40" t="str">
        <f t="shared" si="2"/>
        <v/>
      </c>
      <c r="J19" s="38" t="str">
        <f t="shared" si="3"/>
        <v>RET</v>
      </c>
      <c r="K19" s="40" t="str">
        <f t="shared" si="4"/>
        <v/>
      </c>
      <c r="L19" s="38"/>
      <c r="M19" s="38"/>
      <c r="N19" s="38"/>
      <c r="O19" s="38"/>
      <c r="P19" s="38"/>
      <c r="Q19" s="38">
        <f t="shared" si="6"/>
        <v>0</v>
      </c>
      <c r="R19" s="38"/>
      <c r="S19" s="41" t="s">
        <v>155</v>
      </c>
      <c r="T19" s="38" t="s">
        <v>155</v>
      </c>
      <c r="W19" s="38">
        <f t="shared" si="8"/>
        <v>14</v>
      </c>
      <c r="X19" s="49" t="str">
        <f t="shared" si="9"/>
        <v>Angela Chapman</v>
      </c>
      <c r="Y19" s="49" t="str">
        <f t="shared" si="10"/>
        <v>Arrow</v>
      </c>
      <c r="Z19" s="38">
        <v>34</v>
      </c>
      <c r="AA19" s="39" t="s">
        <v>161</v>
      </c>
      <c r="AB19" s="39" t="str">
        <f t="shared" si="11"/>
        <v/>
      </c>
      <c r="AC19" s="40" t="str">
        <f t="shared" si="12"/>
        <v/>
      </c>
      <c r="AD19" s="40" t="str">
        <f t="shared" si="13"/>
        <v/>
      </c>
      <c r="AE19" s="40" t="str">
        <f t="shared" si="14"/>
        <v/>
      </c>
      <c r="AF19" s="40" t="str">
        <f t="shared" si="15"/>
        <v/>
      </c>
      <c r="AG19" s="38">
        <v>0</v>
      </c>
      <c r="AH19" s="38">
        <v>20</v>
      </c>
      <c r="AI19" s="38" t="s">
        <v>155</v>
      </c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 t="s">
        <v>155</v>
      </c>
    </row>
    <row r="20" spans="1:50">
      <c r="N20" s="21"/>
      <c r="T20" s="53"/>
    </row>
    <row r="21" spans="1:50">
      <c r="X21" t="s">
        <v>162</v>
      </c>
      <c r="Y21">
        <v>5.4</v>
      </c>
      <c r="Z21">
        <f>60*5+4</f>
        <v>304</v>
      </c>
    </row>
    <row r="22" spans="1:50">
      <c r="X22" t="s">
        <v>163</v>
      </c>
      <c r="Y22">
        <v>6</v>
      </c>
      <c r="Z22">
        <f>6*60</f>
        <v>360</v>
      </c>
    </row>
  </sheetData>
  <sortState ref="A5:AX19">
    <sortCondition ref="S5:S19"/>
  </sortState>
  <mergeCells count="9">
    <mergeCell ref="N2:R3"/>
    <mergeCell ref="S2:T3"/>
    <mergeCell ref="A2:C3"/>
    <mergeCell ref="A1:T1"/>
    <mergeCell ref="W1:AV2"/>
    <mergeCell ref="W3:Y3"/>
    <mergeCell ref="AG3:AV3"/>
    <mergeCell ref="D2:H3"/>
    <mergeCell ref="I2:M3"/>
  </mergeCells>
  <phoneticPr fontId="7" type="noConversion"/>
  <pageMargins left="0.75000000000000011" right="0.75000000000000011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2"/>
  <sheetViews>
    <sheetView workbookViewId="0">
      <selection activeCell="U19" sqref="U19"/>
    </sheetView>
  </sheetViews>
  <sheetFormatPr baseColWidth="10" defaultRowHeight="15" x14ac:dyDescent="0"/>
  <cols>
    <col min="1" max="1" width="7.6640625" customWidth="1"/>
    <col min="2" max="2" width="16.6640625" customWidth="1"/>
    <col min="3" max="3" width="19.6640625" customWidth="1"/>
    <col min="4" max="20" width="8.1640625" customWidth="1"/>
    <col min="23" max="23" width="6" customWidth="1"/>
    <col min="24" max="24" width="16.6640625" customWidth="1"/>
    <col min="25" max="25" width="20.33203125" customWidth="1"/>
    <col min="26" max="32" width="6.33203125" customWidth="1"/>
    <col min="33" max="33" width="5.1640625" customWidth="1"/>
    <col min="34" max="34" width="4.6640625" customWidth="1"/>
    <col min="35" max="35" width="4.33203125" customWidth="1"/>
    <col min="36" max="36" width="4.83203125" customWidth="1"/>
    <col min="37" max="37" width="5.33203125" customWidth="1"/>
    <col min="38" max="39" width="4.83203125" customWidth="1"/>
    <col min="40" max="40" width="4.6640625" customWidth="1"/>
    <col min="41" max="41" width="5.1640625" customWidth="1"/>
    <col min="42" max="42" width="4.6640625" customWidth="1"/>
    <col min="43" max="43" width="4.5" customWidth="1"/>
    <col min="44" max="44" width="4.83203125" customWidth="1"/>
    <col min="45" max="45" width="4.6640625" customWidth="1"/>
    <col min="46" max="49" width="5.1640625" customWidth="1"/>
    <col min="50" max="50" width="6.33203125" customWidth="1"/>
  </cols>
  <sheetData>
    <row r="1" spans="1:50" ht="23">
      <c r="A1" s="56" t="s">
        <v>27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W1" s="57" t="s">
        <v>20</v>
      </c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20"/>
      <c r="AX1" s="36"/>
    </row>
    <row r="2" spans="1:50">
      <c r="A2" s="55" t="s">
        <v>0</v>
      </c>
      <c r="B2" s="55"/>
      <c r="C2" s="55"/>
      <c r="D2" s="58" t="s">
        <v>5</v>
      </c>
      <c r="E2" s="58"/>
      <c r="F2" s="58"/>
      <c r="G2" s="58"/>
      <c r="H2" s="58"/>
      <c r="I2" s="57" t="s">
        <v>9</v>
      </c>
      <c r="J2" s="57"/>
      <c r="K2" s="57"/>
      <c r="L2" s="57"/>
      <c r="M2" s="57"/>
      <c r="N2" s="54" t="s">
        <v>18</v>
      </c>
      <c r="O2" s="54"/>
      <c r="P2" s="54"/>
      <c r="Q2" s="54"/>
      <c r="R2" s="54"/>
      <c r="S2" s="55" t="s">
        <v>172</v>
      </c>
      <c r="T2" s="55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20"/>
      <c r="AX2" s="36"/>
    </row>
    <row r="3" spans="1:50">
      <c r="A3" s="55"/>
      <c r="B3" s="55"/>
      <c r="C3" s="55"/>
      <c r="D3" s="58"/>
      <c r="E3" s="58"/>
      <c r="F3" s="58"/>
      <c r="G3" s="58"/>
      <c r="H3" s="58"/>
      <c r="I3" s="57"/>
      <c r="J3" s="57"/>
      <c r="K3" s="57"/>
      <c r="L3" s="57"/>
      <c r="M3" s="57"/>
      <c r="N3" s="54"/>
      <c r="O3" s="54"/>
      <c r="P3" s="54"/>
      <c r="Q3" s="54"/>
      <c r="R3" s="54"/>
      <c r="S3" s="55"/>
      <c r="T3" s="55"/>
      <c r="W3" s="55"/>
      <c r="X3" s="55"/>
      <c r="Y3" s="55"/>
      <c r="Z3" s="19"/>
      <c r="AA3" s="19"/>
      <c r="AB3" s="19"/>
      <c r="AC3" s="19"/>
      <c r="AD3" s="19"/>
      <c r="AE3" s="19"/>
      <c r="AF3" s="19"/>
      <c r="AG3" s="55" t="s">
        <v>19</v>
      </c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19"/>
      <c r="AX3" s="1"/>
    </row>
    <row r="4" spans="1:50" ht="135">
      <c r="A4" s="10" t="s">
        <v>1</v>
      </c>
      <c r="B4" s="11" t="s">
        <v>23</v>
      </c>
      <c r="C4" s="11" t="s">
        <v>24</v>
      </c>
      <c r="D4" s="2" t="s">
        <v>2</v>
      </c>
      <c r="E4" s="2" t="s">
        <v>3</v>
      </c>
      <c r="F4" s="4" t="s">
        <v>4</v>
      </c>
      <c r="G4" s="2" t="s">
        <v>11</v>
      </c>
      <c r="H4" s="6" t="s">
        <v>10</v>
      </c>
      <c r="I4" s="7" t="s">
        <v>6</v>
      </c>
      <c r="J4" s="3" t="s">
        <v>7</v>
      </c>
      <c r="K4" s="3" t="s">
        <v>8</v>
      </c>
      <c r="L4" s="5" t="s">
        <v>13</v>
      </c>
      <c r="M4" s="6" t="s">
        <v>12</v>
      </c>
      <c r="N4" s="3" t="s">
        <v>6</v>
      </c>
      <c r="O4" s="3" t="s">
        <v>7</v>
      </c>
      <c r="P4" s="3" t="s">
        <v>8</v>
      </c>
      <c r="Q4" s="5" t="s">
        <v>14</v>
      </c>
      <c r="R4" s="6" t="s">
        <v>16</v>
      </c>
      <c r="S4" s="5" t="s">
        <v>15</v>
      </c>
      <c r="T4" s="6" t="s">
        <v>17</v>
      </c>
      <c r="W4" s="10" t="s">
        <v>1</v>
      </c>
      <c r="X4" s="11" t="s">
        <v>23</v>
      </c>
      <c r="Y4" s="11" t="s">
        <v>24</v>
      </c>
      <c r="Z4" s="22" t="s">
        <v>159</v>
      </c>
      <c r="AA4" s="22" t="s">
        <v>160</v>
      </c>
      <c r="AB4" s="22" t="s">
        <v>168</v>
      </c>
      <c r="AC4" s="22" t="s">
        <v>169</v>
      </c>
      <c r="AD4" s="22" t="s">
        <v>164</v>
      </c>
      <c r="AE4" s="22" t="s">
        <v>170</v>
      </c>
      <c r="AF4" s="22" t="s">
        <v>158</v>
      </c>
      <c r="AG4" s="19">
        <v>1</v>
      </c>
      <c r="AH4" s="19">
        <v>2</v>
      </c>
      <c r="AI4" s="19">
        <v>3</v>
      </c>
      <c r="AJ4" s="9">
        <v>4</v>
      </c>
      <c r="AK4" s="9">
        <v>5</v>
      </c>
      <c r="AL4" s="9">
        <v>6</v>
      </c>
      <c r="AM4" s="9">
        <v>7</v>
      </c>
      <c r="AN4" s="9">
        <v>8</v>
      </c>
      <c r="AO4" s="9">
        <v>9</v>
      </c>
      <c r="AP4" s="19">
        <v>10</v>
      </c>
      <c r="AQ4" s="1">
        <v>11</v>
      </c>
      <c r="AR4" s="1">
        <v>12</v>
      </c>
      <c r="AS4" s="9">
        <v>13</v>
      </c>
      <c r="AT4" s="9">
        <v>14</v>
      </c>
      <c r="AU4" s="9">
        <v>15</v>
      </c>
      <c r="AV4" s="9">
        <v>16</v>
      </c>
      <c r="AW4" s="9">
        <v>17</v>
      </c>
      <c r="AX4" s="1" t="s">
        <v>21</v>
      </c>
    </row>
    <row r="5" spans="1:50" ht="18" customHeight="1">
      <c r="A5" s="38">
        <v>24</v>
      </c>
      <c r="B5" s="49" t="s">
        <v>67</v>
      </c>
      <c r="C5" s="49" t="s">
        <v>79</v>
      </c>
      <c r="D5" s="38">
        <v>175</v>
      </c>
      <c r="E5" s="39">
        <f t="shared" ref="E5:E16" si="0">D5/230*100</f>
        <v>76.08695652173914</v>
      </c>
      <c r="F5" s="41">
        <f t="shared" ref="F5:F16" si="1">(100-E5)*1.5</f>
        <v>35.86956521739129</v>
      </c>
      <c r="G5" s="38"/>
      <c r="H5" s="38">
        <v>1</v>
      </c>
      <c r="I5" s="40">
        <f t="shared" ref="I5:I18" si="2">AE5</f>
        <v>357.99999999999983</v>
      </c>
      <c r="J5" s="38">
        <f t="shared" ref="J5:J18" si="3">AX5</f>
        <v>0</v>
      </c>
      <c r="K5" s="40">
        <f t="shared" ref="K5:K18" si="4">AF5</f>
        <v>0</v>
      </c>
      <c r="L5" s="38">
        <f t="shared" ref="L5:L18" si="5">J5+K5</f>
        <v>0</v>
      </c>
      <c r="M5" s="38">
        <v>1</v>
      </c>
      <c r="N5" s="38">
        <v>81.349999999999994</v>
      </c>
      <c r="O5" s="38">
        <v>0</v>
      </c>
      <c r="P5" s="38">
        <v>0</v>
      </c>
      <c r="Q5" s="38">
        <f t="shared" ref="Q5:Q18" si="6">O5+P5</f>
        <v>0</v>
      </c>
      <c r="R5" s="38">
        <v>1</v>
      </c>
      <c r="S5" s="41">
        <f t="shared" ref="S5:S16" si="7">F5+L5+Q5</f>
        <v>35.86956521739129</v>
      </c>
      <c r="T5" s="38">
        <v>1</v>
      </c>
      <c r="W5" s="38">
        <f t="shared" ref="W5:W18" si="8">A5</f>
        <v>24</v>
      </c>
      <c r="X5" s="49" t="str">
        <f t="shared" ref="X5:X18" si="9">B5</f>
        <v>Karen Yanik</v>
      </c>
      <c r="Y5" s="49" t="str">
        <f t="shared" ref="Y5:Y18" si="10">C5</f>
        <v>Gotico Park Kiraon</v>
      </c>
      <c r="Z5" s="38">
        <v>43</v>
      </c>
      <c r="AA5" s="39">
        <v>48.58</v>
      </c>
      <c r="AB5" s="39">
        <f t="shared" ref="AB5:AB18" si="11">IF(ISERROR(Z5-AA5),"",AA5-Z5)</f>
        <v>5.5799999999999983</v>
      </c>
      <c r="AC5" s="40">
        <f t="shared" ref="AC5:AC18" si="12">IF(AB5="","",FLOOR(AB5,1))</f>
        <v>5</v>
      </c>
      <c r="AD5" s="40">
        <f t="shared" ref="AD5:AD18" si="13">IF(AB5="","",(AB5-AC5)*100)</f>
        <v>57.999999999999829</v>
      </c>
      <c r="AE5" s="40">
        <f t="shared" ref="AE5:AE18" si="14">IF(AB5="","",AD5+60*AC5)</f>
        <v>357.99999999999983</v>
      </c>
      <c r="AF5" s="40">
        <f t="shared" ref="AF5:AF17" si="15">IF(AE5="","",IF(AE5&lt;$Z$21,$Z$21-AE5,IF(AE5&gt;$Z$22,AE5-$Z$22,0))*0.4)</f>
        <v>0</v>
      </c>
      <c r="AG5" s="38">
        <v>0</v>
      </c>
      <c r="AH5" s="38">
        <v>0</v>
      </c>
      <c r="AI5" s="38">
        <v>0</v>
      </c>
      <c r="AJ5" s="38">
        <v>0</v>
      </c>
      <c r="AK5" s="38">
        <v>0</v>
      </c>
      <c r="AL5" s="38">
        <v>0</v>
      </c>
      <c r="AM5" s="38">
        <v>0</v>
      </c>
      <c r="AN5" s="38">
        <v>0</v>
      </c>
      <c r="AO5" s="38">
        <v>0</v>
      </c>
      <c r="AP5" s="38">
        <v>0</v>
      </c>
      <c r="AQ5" s="38">
        <v>0</v>
      </c>
      <c r="AR5" s="38">
        <v>0</v>
      </c>
      <c r="AS5" s="38">
        <v>0</v>
      </c>
      <c r="AT5" s="38">
        <v>0</v>
      </c>
      <c r="AU5" s="38">
        <v>0</v>
      </c>
      <c r="AV5" s="38">
        <v>0</v>
      </c>
      <c r="AW5" s="38">
        <v>0</v>
      </c>
      <c r="AX5" s="38">
        <f t="shared" ref="AX5:AX18" si="16">AG5+AH5+AI5+AJ5+AK5+AL5+AM5+AN5+AO5+AP5+AQ5+AR5+AS5+AT5+AU5+AV5+AW5</f>
        <v>0</v>
      </c>
    </row>
    <row r="6" spans="1:50" ht="18" customHeight="1">
      <c r="A6" s="38">
        <v>27</v>
      </c>
      <c r="B6" s="49" t="s">
        <v>70</v>
      </c>
      <c r="C6" s="49" t="s">
        <v>82</v>
      </c>
      <c r="D6" s="38">
        <v>146</v>
      </c>
      <c r="E6" s="39">
        <f t="shared" si="0"/>
        <v>63.478260869565219</v>
      </c>
      <c r="F6" s="41">
        <f t="shared" si="1"/>
        <v>54.782608695652172</v>
      </c>
      <c r="G6" s="38"/>
      <c r="H6" s="38">
        <v>3</v>
      </c>
      <c r="I6" s="42">
        <f t="shared" si="2"/>
        <v>353.99999999999989</v>
      </c>
      <c r="J6" s="38">
        <f t="shared" si="3"/>
        <v>0</v>
      </c>
      <c r="K6" s="40">
        <f t="shared" si="4"/>
        <v>0</v>
      </c>
      <c r="L6" s="38">
        <f t="shared" si="5"/>
        <v>0</v>
      </c>
      <c r="M6" s="38">
        <v>2</v>
      </c>
      <c r="N6" s="38">
        <v>72.209999999999994</v>
      </c>
      <c r="O6" s="38">
        <v>0</v>
      </c>
      <c r="P6" s="38">
        <v>0</v>
      </c>
      <c r="Q6" s="38">
        <f t="shared" si="6"/>
        <v>0</v>
      </c>
      <c r="R6" s="38">
        <v>3</v>
      </c>
      <c r="S6" s="41">
        <f t="shared" si="7"/>
        <v>54.782608695652172</v>
      </c>
      <c r="T6" s="38">
        <v>2</v>
      </c>
      <c r="W6" s="38">
        <f t="shared" si="8"/>
        <v>27</v>
      </c>
      <c r="X6" s="49" t="str">
        <f t="shared" si="9"/>
        <v>Amy Griffin</v>
      </c>
      <c r="Y6" s="49" t="str">
        <f t="shared" si="10"/>
        <v>Guinness</v>
      </c>
      <c r="Z6" s="38">
        <v>46</v>
      </c>
      <c r="AA6" s="39">
        <v>51.54</v>
      </c>
      <c r="AB6" s="39">
        <f t="shared" si="11"/>
        <v>5.5399999999999991</v>
      </c>
      <c r="AC6" s="40">
        <f t="shared" si="12"/>
        <v>5</v>
      </c>
      <c r="AD6" s="40">
        <f t="shared" si="13"/>
        <v>53.999999999999915</v>
      </c>
      <c r="AE6" s="40">
        <f t="shared" si="14"/>
        <v>353.99999999999989</v>
      </c>
      <c r="AF6" s="40">
        <f t="shared" si="15"/>
        <v>0</v>
      </c>
      <c r="AG6" s="38">
        <v>0</v>
      </c>
      <c r="AH6" s="38">
        <v>0</v>
      </c>
      <c r="AI6" s="38">
        <v>0</v>
      </c>
      <c r="AJ6" s="38">
        <v>0</v>
      </c>
      <c r="AK6" s="38">
        <v>0</v>
      </c>
      <c r="AL6" s="38">
        <v>0</v>
      </c>
      <c r="AM6" s="38">
        <v>0</v>
      </c>
      <c r="AN6" s="38">
        <v>0</v>
      </c>
      <c r="AO6" s="38">
        <v>0</v>
      </c>
      <c r="AP6" s="38">
        <v>0</v>
      </c>
      <c r="AQ6" s="38">
        <v>0</v>
      </c>
      <c r="AR6" s="38">
        <v>0</v>
      </c>
      <c r="AS6" s="38">
        <v>0</v>
      </c>
      <c r="AT6" s="38">
        <v>0</v>
      </c>
      <c r="AU6" s="38">
        <v>0</v>
      </c>
      <c r="AV6" s="38">
        <v>0</v>
      </c>
      <c r="AW6" s="38">
        <v>0</v>
      </c>
      <c r="AX6" s="38">
        <f t="shared" si="16"/>
        <v>0</v>
      </c>
    </row>
    <row r="7" spans="1:50" ht="18" customHeight="1">
      <c r="A7" s="38">
        <v>29</v>
      </c>
      <c r="B7" s="49" t="s">
        <v>31</v>
      </c>
      <c r="C7" s="49" t="s">
        <v>84</v>
      </c>
      <c r="D7" s="38">
        <v>146</v>
      </c>
      <c r="E7" s="39">
        <f t="shared" si="0"/>
        <v>63.478260869565219</v>
      </c>
      <c r="F7" s="41">
        <f t="shared" si="1"/>
        <v>54.782608695652172</v>
      </c>
      <c r="G7" s="38"/>
      <c r="H7" s="38">
        <v>4</v>
      </c>
      <c r="I7" s="42">
        <f t="shared" si="2"/>
        <v>340.99999999999966</v>
      </c>
      <c r="J7" s="38">
        <f t="shared" si="3"/>
        <v>0</v>
      </c>
      <c r="K7" s="40">
        <f t="shared" si="4"/>
        <v>0</v>
      </c>
      <c r="L7" s="38">
        <f t="shared" si="5"/>
        <v>0</v>
      </c>
      <c r="M7" s="38">
        <v>4</v>
      </c>
      <c r="N7" s="38">
        <v>63.44</v>
      </c>
      <c r="O7" s="38">
        <v>0</v>
      </c>
      <c r="P7" s="38">
        <v>0</v>
      </c>
      <c r="Q7" s="38">
        <f t="shared" si="6"/>
        <v>0</v>
      </c>
      <c r="R7" s="38"/>
      <c r="S7" s="41">
        <f t="shared" si="7"/>
        <v>54.782608695652172</v>
      </c>
      <c r="T7" s="38">
        <v>3</v>
      </c>
      <c r="W7" s="38">
        <f t="shared" si="8"/>
        <v>29</v>
      </c>
      <c r="X7" s="49" t="str">
        <f t="shared" si="9"/>
        <v>Sheelagh Cann</v>
      </c>
      <c r="Y7" s="49" t="str">
        <f t="shared" si="10"/>
        <v>Balymount Roulette</v>
      </c>
      <c r="Z7" s="38">
        <v>51</v>
      </c>
      <c r="AA7" s="39">
        <v>56.41</v>
      </c>
      <c r="AB7" s="39">
        <f t="shared" si="11"/>
        <v>5.4099999999999966</v>
      </c>
      <c r="AC7" s="40">
        <f t="shared" si="12"/>
        <v>5</v>
      </c>
      <c r="AD7" s="40">
        <f t="shared" si="13"/>
        <v>40.999999999999659</v>
      </c>
      <c r="AE7" s="40">
        <f t="shared" si="14"/>
        <v>340.99999999999966</v>
      </c>
      <c r="AF7" s="40">
        <f t="shared" si="15"/>
        <v>0</v>
      </c>
      <c r="AG7" s="38">
        <v>0</v>
      </c>
      <c r="AH7" s="38">
        <v>0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0</v>
      </c>
      <c r="AP7" s="38">
        <v>0</v>
      </c>
      <c r="AQ7" s="38">
        <v>0</v>
      </c>
      <c r="AR7" s="38">
        <v>0</v>
      </c>
      <c r="AS7" s="38">
        <v>0</v>
      </c>
      <c r="AT7" s="38">
        <v>0</v>
      </c>
      <c r="AU7" s="38">
        <v>0</v>
      </c>
      <c r="AV7" s="38">
        <v>0</v>
      </c>
      <c r="AW7" s="38">
        <v>0</v>
      </c>
      <c r="AX7" s="38">
        <f t="shared" si="16"/>
        <v>0</v>
      </c>
    </row>
    <row r="8" spans="1:50" ht="18" customHeight="1">
      <c r="A8" s="38">
        <v>28</v>
      </c>
      <c r="B8" s="49" t="s">
        <v>30</v>
      </c>
      <c r="C8" s="49" t="s">
        <v>83</v>
      </c>
      <c r="D8" s="38">
        <v>131</v>
      </c>
      <c r="E8" s="39">
        <f t="shared" si="0"/>
        <v>56.956521739130437</v>
      </c>
      <c r="F8" s="41">
        <f t="shared" si="1"/>
        <v>64.565217391304344</v>
      </c>
      <c r="G8" s="38"/>
      <c r="H8" s="38"/>
      <c r="I8" s="42">
        <f t="shared" si="2"/>
        <v>329.99999999999972</v>
      </c>
      <c r="J8" s="38">
        <f t="shared" si="3"/>
        <v>0</v>
      </c>
      <c r="K8" s="40">
        <f t="shared" si="4"/>
        <v>0</v>
      </c>
      <c r="L8" s="38">
        <f t="shared" si="5"/>
        <v>0</v>
      </c>
      <c r="M8" s="38">
        <v>5</v>
      </c>
      <c r="N8" s="38">
        <v>75.66</v>
      </c>
      <c r="O8" s="38">
        <v>4</v>
      </c>
      <c r="P8" s="38">
        <v>0</v>
      </c>
      <c r="Q8" s="38">
        <f t="shared" si="6"/>
        <v>4</v>
      </c>
      <c r="R8" s="38"/>
      <c r="S8" s="41">
        <f t="shared" si="7"/>
        <v>68.565217391304344</v>
      </c>
      <c r="T8" s="38">
        <v>4</v>
      </c>
      <c r="W8" s="38">
        <f t="shared" si="8"/>
        <v>28</v>
      </c>
      <c r="X8" s="49" t="str">
        <f t="shared" si="9"/>
        <v>Georgie Constance</v>
      </c>
      <c r="Y8" s="49" t="str">
        <f t="shared" si="10"/>
        <v>Fool's Gold</v>
      </c>
      <c r="Z8" s="38">
        <v>48</v>
      </c>
      <c r="AA8" s="39">
        <v>53.3</v>
      </c>
      <c r="AB8" s="39">
        <f t="shared" si="11"/>
        <v>5.2999999999999972</v>
      </c>
      <c r="AC8" s="40">
        <f t="shared" si="12"/>
        <v>5</v>
      </c>
      <c r="AD8" s="40">
        <f t="shared" si="13"/>
        <v>29.999999999999716</v>
      </c>
      <c r="AE8" s="40">
        <f t="shared" si="14"/>
        <v>329.99999999999972</v>
      </c>
      <c r="AF8" s="40">
        <f t="shared" si="15"/>
        <v>0</v>
      </c>
      <c r="AG8" s="38">
        <v>0</v>
      </c>
      <c r="AH8" s="38">
        <v>0</v>
      </c>
      <c r="AI8" s="38">
        <v>0</v>
      </c>
      <c r="AJ8" s="38">
        <v>0</v>
      </c>
      <c r="AK8" s="38">
        <v>0</v>
      </c>
      <c r="AL8" s="38">
        <v>0</v>
      </c>
      <c r="AM8" s="38">
        <v>0</v>
      </c>
      <c r="AN8" s="38">
        <v>0</v>
      </c>
      <c r="AO8" s="38">
        <v>0</v>
      </c>
      <c r="AP8" s="38">
        <v>0</v>
      </c>
      <c r="AQ8" s="38">
        <v>0</v>
      </c>
      <c r="AR8" s="38">
        <v>0</v>
      </c>
      <c r="AS8" s="38">
        <v>0</v>
      </c>
      <c r="AT8" s="38">
        <v>0</v>
      </c>
      <c r="AU8" s="38">
        <v>0</v>
      </c>
      <c r="AV8" s="38">
        <v>0</v>
      </c>
      <c r="AW8" s="38">
        <v>0</v>
      </c>
      <c r="AX8" s="38">
        <f t="shared" si="16"/>
        <v>0</v>
      </c>
    </row>
    <row r="9" spans="1:50" ht="18" customHeight="1">
      <c r="A9" s="38">
        <v>19</v>
      </c>
      <c r="B9" s="49" t="s">
        <v>62</v>
      </c>
      <c r="C9" s="49" t="s">
        <v>74</v>
      </c>
      <c r="D9" s="38">
        <v>135</v>
      </c>
      <c r="E9" s="39">
        <f t="shared" si="0"/>
        <v>58.695652173913047</v>
      </c>
      <c r="F9" s="41">
        <f t="shared" si="1"/>
        <v>61.95652173913043</v>
      </c>
      <c r="G9" s="38"/>
      <c r="H9" s="38"/>
      <c r="I9" s="42">
        <f t="shared" si="2"/>
        <v>382.99999999999966</v>
      </c>
      <c r="J9" s="38">
        <f t="shared" si="3"/>
        <v>0</v>
      </c>
      <c r="K9" s="40">
        <f t="shared" si="4"/>
        <v>9.1999999999998643</v>
      </c>
      <c r="L9" s="38">
        <f t="shared" si="5"/>
        <v>9.1999999999998643</v>
      </c>
      <c r="M9" s="38"/>
      <c r="N9" s="38">
        <v>68.44</v>
      </c>
      <c r="O9" s="38">
        <v>0</v>
      </c>
      <c r="P9" s="38">
        <v>0</v>
      </c>
      <c r="Q9" s="38">
        <f t="shared" si="6"/>
        <v>0</v>
      </c>
      <c r="R9" s="38">
        <v>5</v>
      </c>
      <c r="S9" s="41">
        <f t="shared" si="7"/>
        <v>71.156521739130298</v>
      </c>
      <c r="T9" s="38">
        <v>5</v>
      </c>
      <c r="W9" s="38">
        <f t="shared" si="8"/>
        <v>19</v>
      </c>
      <c r="X9" s="49" t="str">
        <f t="shared" si="9"/>
        <v>Rachael Fowler</v>
      </c>
      <c r="Y9" s="49" t="str">
        <f t="shared" si="10"/>
        <v>Fleur De Lys Eragon</v>
      </c>
      <c r="Z9" s="38">
        <v>39</v>
      </c>
      <c r="AA9" s="39">
        <v>45.23</v>
      </c>
      <c r="AB9" s="39">
        <f t="shared" si="11"/>
        <v>6.2299999999999969</v>
      </c>
      <c r="AC9" s="40">
        <f t="shared" si="12"/>
        <v>6</v>
      </c>
      <c r="AD9" s="40">
        <f t="shared" si="13"/>
        <v>22.999999999999687</v>
      </c>
      <c r="AE9" s="40">
        <f t="shared" si="14"/>
        <v>382.99999999999966</v>
      </c>
      <c r="AF9" s="40">
        <f t="shared" si="15"/>
        <v>9.1999999999998643</v>
      </c>
      <c r="AG9" s="38">
        <v>0</v>
      </c>
      <c r="AH9" s="38">
        <v>0</v>
      </c>
      <c r="AI9" s="38">
        <v>0</v>
      </c>
      <c r="AJ9" s="38">
        <v>0</v>
      </c>
      <c r="AK9" s="38">
        <v>0</v>
      </c>
      <c r="AL9" s="38">
        <v>0</v>
      </c>
      <c r="AM9" s="38">
        <v>0</v>
      </c>
      <c r="AN9" s="38">
        <v>0</v>
      </c>
      <c r="AO9" s="38">
        <v>0</v>
      </c>
      <c r="AP9" s="38">
        <v>0</v>
      </c>
      <c r="AQ9" s="38">
        <v>0</v>
      </c>
      <c r="AR9" s="38">
        <v>0</v>
      </c>
      <c r="AS9" s="38">
        <v>0</v>
      </c>
      <c r="AT9" s="38">
        <v>0</v>
      </c>
      <c r="AU9" s="38">
        <v>0</v>
      </c>
      <c r="AV9" s="38">
        <v>0</v>
      </c>
      <c r="AW9" s="38">
        <v>0</v>
      </c>
      <c r="AX9" s="38">
        <f t="shared" si="16"/>
        <v>0</v>
      </c>
    </row>
    <row r="10" spans="1:50" ht="18" customHeight="1">
      <c r="A10" s="38">
        <v>25</v>
      </c>
      <c r="B10" s="49" t="s">
        <v>68</v>
      </c>
      <c r="C10" s="49" t="s">
        <v>80</v>
      </c>
      <c r="D10" s="38">
        <v>125</v>
      </c>
      <c r="E10" s="39">
        <f t="shared" si="0"/>
        <v>54.347826086956516</v>
      </c>
      <c r="F10" s="41">
        <f t="shared" si="1"/>
        <v>68.478260869565219</v>
      </c>
      <c r="G10" s="38"/>
      <c r="H10" s="38"/>
      <c r="I10" s="42">
        <f t="shared" si="2"/>
        <v>363.99999999999989</v>
      </c>
      <c r="J10" s="38">
        <f t="shared" si="3"/>
        <v>0</v>
      </c>
      <c r="K10" s="40">
        <f t="shared" si="4"/>
        <v>1.5999999999999546</v>
      </c>
      <c r="L10" s="38">
        <f t="shared" si="5"/>
        <v>1.5999999999999546</v>
      </c>
      <c r="M10" s="38">
        <v>3</v>
      </c>
      <c r="N10" s="38">
        <v>84.94</v>
      </c>
      <c r="O10" s="38">
        <v>4</v>
      </c>
      <c r="P10" s="38">
        <v>3</v>
      </c>
      <c r="Q10" s="38">
        <f t="shared" si="6"/>
        <v>7</v>
      </c>
      <c r="R10" s="38"/>
      <c r="S10" s="41">
        <f t="shared" si="7"/>
        <v>77.07826086956517</v>
      </c>
      <c r="T10" s="38">
        <v>6</v>
      </c>
      <c r="W10" s="38">
        <f t="shared" si="8"/>
        <v>25</v>
      </c>
      <c r="X10" s="49" t="str">
        <f t="shared" si="9"/>
        <v xml:space="preserve">Carey Smith </v>
      </c>
      <c r="Y10" s="49" t="str">
        <f t="shared" si="10"/>
        <v>Stars and Stripes</v>
      </c>
      <c r="Z10" s="38">
        <v>44</v>
      </c>
      <c r="AA10" s="39">
        <v>50.04</v>
      </c>
      <c r="AB10" s="39">
        <f t="shared" si="11"/>
        <v>6.0399999999999991</v>
      </c>
      <c r="AC10" s="40">
        <f t="shared" si="12"/>
        <v>6</v>
      </c>
      <c r="AD10" s="40">
        <f t="shared" si="13"/>
        <v>3.9999999999999147</v>
      </c>
      <c r="AE10" s="40">
        <f t="shared" si="14"/>
        <v>363.99999999999989</v>
      </c>
      <c r="AF10" s="40">
        <f t="shared" si="15"/>
        <v>1.5999999999999546</v>
      </c>
      <c r="AG10" s="38">
        <v>0</v>
      </c>
      <c r="AH10" s="38">
        <v>0</v>
      </c>
      <c r="AI10" s="38">
        <v>0</v>
      </c>
      <c r="AJ10" s="38">
        <v>0</v>
      </c>
      <c r="AK10" s="38">
        <v>0</v>
      </c>
      <c r="AL10" s="38">
        <v>0</v>
      </c>
      <c r="AM10" s="38">
        <v>0</v>
      </c>
      <c r="AN10" s="38">
        <v>0</v>
      </c>
      <c r="AO10" s="38">
        <v>0</v>
      </c>
      <c r="AP10" s="38">
        <v>0</v>
      </c>
      <c r="AQ10" s="38">
        <v>0</v>
      </c>
      <c r="AR10" s="38">
        <v>0</v>
      </c>
      <c r="AS10" s="38">
        <v>0</v>
      </c>
      <c r="AT10" s="38">
        <v>0</v>
      </c>
      <c r="AU10" s="38">
        <v>0</v>
      </c>
      <c r="AV10" s="38">
        <v>0</v>
      </c>
      <c r="AW10" s="38">
        <v>0</v>
      </c>
      <c r="AX10" s="38">
        <f t="shared" si="16"/>
        <v>0</v>
      </c>
    </row>
    <row r="11" spans="1:50" ht="18" customHeight="1">
      <c r="A11" s="38">
        <v>20</v>
      </c>
      <c r="B11" s="49" t="s">
        <v>63</v>
      </c>
      <c r="C11" s="49" t="s">
        <v>75</v>
      </c>
      <c r="D11" s="38">
        <v>132</v>
      </c>
      <c r="E11" s="39">
        <f t="shared" si="0"/>
        <v>57.391304347826086</v>
      </c>
      <c r="F11" s="41">
        <f t="shared" si="1"/>
        <v>63.913043478260875</v>
      </c>
      <c r="G11" s="38"/>
      <c r="H11" s="38"/>
      <c r="I11" s="42">
        <f t="shared" si="2"/>
        <v>396.99999999999977</v>
      </c>
      <c r="J11" s="38">
        <f t="shared" si="3"/>
        <v>0</v>
      </c>
      <c r="K11" s="40">
        <f t="shared" si="4"/>
        <v>14.79999999999991</v>
      </c>
      <c r="L11" s="38">
        <f t="shared" si="5"/>
        <v>14.79999999999991</v>
      </c>
      <c r="M11" s="38"/>
      <c r="N11" s="38">
        <v>63.03</v>
      </c>
      <c r="O11" s="38">
        <v>12</v>
      </c>
      <c r="P11" s="38">
        <v>0</v>
      </c>
      <c r="Q11" s="38">
        <f t="shared" si="6"/>
        <v>12</v>
      </c>
      <c r="R11" s="38"/>
      <c r="S11" s="41">
        <f t="shared" si="7"/>
        <v>90.713043478260786</v>
      </c>
      <c r="T11" s="38">
        <v>7</v>
      </c>
      <c r="W11" s="38">
        <f t="shared" si="8"/>
        <v>20</v>
      </c>
      <c r="X11" s="49" t="str">
        <f t="shared" si="9"/>
        <v>Catherine Ellis</v>
      </c>
      <c r="Y11" s="49" t="str">
        <f t="shared" si="10"/>
        <v>Gelo</v>
      </c>
      <c r="Z11" s="38">
        <v>40</v>
      </c>
      <c r="AA11" s="39">
        <v>46.37</v>
      </c>
      <c r="AB11" s="39">
        <f t="shared" si="11"/>
        <v>6.3699999999999974</v>
      </c>
      <c r="AC11" s="40">
        <f t="shared" si="12"/>
        <v>6</v>
      </c>
      <c r="AD11" s="40">
        <f t="shared" si="13"/>
        <v>36.999999999999744</v>
      </c>
      <c r="AE11" s="40">
        <f t="shared" si="14"/>
        <v>396.99999999999977</v>
      </c>
      <c r="AF11" s="40">
        <f t="shared" si="15"/>
        <v>14.79999999999991</v>
      </c>
      <c r="AG11" s="38">
        <v>0</v>
      </c>
      <c r="AH11" s="38">
        <v>0</v>
      </c>
      <c r="AI11" s="38">
        <v>0</v>
      </c>
      <c r="AJ11" s="38">
        <v>0</v>
      </c>
      <c r="AK11" s="38">
        <v>0</v>
      </c>
      <c r="AL11" s="38">
        <v>0</v>
      </c>
      <c r="AM11" s="38">
        <v>0</v>
      </c>
      <c r="AN11" s="38">
        <v>0</v>
      </c>
      <c r="AO11" s="38">
        <v>0</v>
      </c>
      <c r="AP11" s="38">
        <v>0</v>
      </c>
      <c r="AQ11" s="38">
        <v>0</v>
      </c>
      <c r="AR11" s="38">
        <v>0</v>
      </c>
      <c r="AS11" s="38">
        <v>0</v>
      </c>
      <c r="AT11" s="38">
        <v>0</v>
      </c>
      <c r="AU11" s="38">
        <v>0</v>
      </c>
      <c r="AV11" s="38">
        <v>0</v>
      </c>
      <c r="AW11" s="38">
        <v>0</v>
      </c>
      <c r="AX11" s="38">
        <f t="shared" si="16"/>
        <v>0</v>
      </c>
    </row>
    <row r="12" spans="1:50" ht="18" customHeight="1">
      <c r="A12" s="38">
        <v>26</v>
      </c>
      <c r="B12" s="49" t="s">
        <v>69</v>
      </c>
      <c r="C12" s="49" t="s">
        <v>81</v>
      </c>
      <c r="D12" s="38">
        <v>121</v>
      </c>
      <c r="E12" s="39">
        <f t="shared" si="0"/>
        <v>52.608695652173907</v>
      </c>
      <c r="F12" s="41">
        <f t="shared" si="1"/>
        <v>71.08695652173914</v>
      </c>
      <c r="G12" s="38"/>
      <c r="H12" s="38"/>
      <c r="I12" s="42">
        <f t="shared" si="2"/>
        <v>349.00000000000023</v>
      </c>
      <c r="J12" s="38">
        <f t="shared" si="3"/>
        <v>20</v>
      </c>
      <c r="K12" s="40">
        <f t="shared" si="4"/>
        <v>0</v>
      </c>
      <c r="L12" s="38">
        <f t="shared" si="5"/>
        <v>20</v>
      </c>
      <c r="M12" s="38"/>
      <c r="N12" s="38">
        <v>70.47</v>
      </c>
      <c r="O12" s="38">
        <v>0</v>
      </c>
      <c r="P12" s="38">
        <v>0</v>
      </c>
      <c r="Q12" s="38">
        <f t="shared" si="6"/>
        <v>0</v>
      </c>
      <c r="R12" s="38">
        <v>4</v>
      </c>
      <c r="S12" s="41">
        <f t="shared" si="7"/>
        <v>91.08695652173914</v>
      </c>
      <c r="T12" s="38">
        <v>8</v>
      </c>
      <c r="W12" s="38">
        <f t="shared" si="8"/>
        <v>26</v>
      </c>
      <c r="X12" s="49" t="str">
        <f t="shared" si="9"/>
        <v>Alyson Burgess</v>
      </c>
      <c r="Y12" s="49" t="str">
        <f t="shared" si="10"/>
        <v>Glentana Taima</v>
      </c>
      <c r="Z12" s="38">
        <v>45</v>
      </c>
      <c r="AA12" s="39">
        <v>50.49</v>
      </c>
      <c r="AB12" s="39">
        <f t="shared" si="11"/>
        <v>5.490000000000002</v>
      </c>
      <c r="AC12" s="40">
        <f t="shared" si="12"/>
        <v>5</v>
      </c>
      <c r="AD12" s="40">
        <f t="shared" si="13"/>
        <v>49.000000000000199</v>
      </c>
      <c r="AE12" s="40">
        <f t="shared" si="14"/>
        <v>349.00000000000023</v>
      </c>
      <c r="AF12" s="40">
        <f t="shared" si="15"/>
        <v>0</v>
      </c>
      <c r="AG12" s="38">
        <v>0</v>
      </c>
      <c r="AH12" s="38">
        <v>0</v>
      </c>
      <c r="AI12" s="38">
        <v>0</v>
      </c>
      <c r="AJ12" s="38">
        <v>0</v>
      </c>
      <c r="AK12" s="38">
        <v>0</v>
      </c>
      <c r="AL12" s="38">
        <v>0</v>
      </c>
      <c r="AM12" s="38">
        <v>0</v>
      </c>
      <c r="AN12" s="38">
        <v>20</v>
      </c>
      <c r="AO12" s="38">
        <v>0</v>
      </c>
      <c r="AP12" s="38">
        <v>0</v>
      </c>
      <c r="AQ12" s="38">
        <v>0</v>
      </c>
      <c r="AR12" s="38">
        <v>0</v>
      </c>
      <c r="AS12" s="38">
        <v>0</v>
      </c>
      <c r="AT12" s="38">
        <v>0</v>
      </c>
      <c r="AU12" s="38">
        <v>0</v>
      </c>
      <c r="AV12" s="38">
        <v>0</v>
      </c>
      <c r="AW12" s="38">
        <v>0</v>
      </c>
      <c r="AX12" s="38">
        <f t="shared" si="16"/>
        <v>20</v>
      </c>
    </row>
    <row r="13" spans="1:50" ht="18" customHeight="1">
      <c r="A13" s="38">
        <v>17</v>
      </c>
      <c r="B13" s="49" t="s">
        <v>60</v>
      </c>
      <c r="C13" s="49" t="s">
        <v>72</v>
      </c>
      <c r="D13" s="38">
        <v>141</v>
      </c>
      <c r="E13" s="39">
        <f t="shared" si="0"/>
        <v>61.304347826086961</v>
      </c>
      <c r="F13" s="41">
        <f t="shared" si="1"/>
        <v>58.043478260869563</v>
      </c>
      <c r="G13" s="38"/>
      <c r="H13" s="38">
        <v>5</v>
      </c>
      <c r="I13" s="42">
        <f t="shared" si="2"/>
        <v>440.00000000000028</v>
      </c>
      <c r="J13" s="38">
        <f t="shared" si="3"/>
        <v>0</v>
      </c>
      <c r="K13" s="40">
        <f t="shared" si="4"/>
        <v>32.000000000000114</v>
      </c>
      <c r="L13" s="38">
        <f t="shared" si="5"/>
        <v>32.000000000000114</v>
      </c>
      <c r="M13" s="38"/>
      <c r="N13" s="38">
        <v>82.38</v>
      </c>
      <c r="O13" s="38">
        <v>4</v>
      </c>
      <c r="P13" s="38">
        <v>1</v>
      </c>
      <c r="Q13" s="38">
        <f t="shared" si="6"/>
        <v>5</v>
      </c>
      <c r="R13" s="38"/>
      <c r="S13" s="41">
        <f t="shared" si="7"/>
        <v>95.043478260869676</v>
      </c>
      <c r="T13" s="38">
        <v>9</v>
      </c>
      <c r="W13" s="38">
        <f t="shared" si="8"/>
        <v>17</v>
      </c>
      <c r="X13" s="49" t="str">
        <f t="shared" si="9"/>
        <v>Chelsea Rose</v>
      </c>
      <c r="Y13" s="49" t="str">
        <f t="shared" si="10"/>
        <v>Lac-La-Biche Atlantique</v>
      </c>
      <c r="Z13" s="38">
        <v>37</v>
      </c>
      <c r="AA13" s="39">
        <v>44.2</v>
      </c>
      <c r="AB13" s="39">
        <f t="shared" si="11"/>
        <v>7.2000000000000028</v>
      </c>
      <c r="AC13" s="40">
        <f t="shared" si="12"/>
        <v>7</v>
      </c>
      <c r="AD13" s="40">
        <f t="shared" si="13"/>
        <v>20.000000000000284</v>
      </c>
      <c r="AE13" s="40">
        <f t="shared" si="14"/>
        <v>440.00000000000028</v>
      </c>
      <c r="AF13" s="40">
        <f t="shared" si="15"/>
        <v>32.000000000000114</v>
      </c>
      <c r="AG13" s="38">
        <v>0</v>
      </c>
      <c r="AH13" s="38">
        <v>0</v>
      </c>
      <c r="AI13" s="38">
        <v>0</v>
      </c>
      <c r="AJ13" s="38">
        <v>0</v>
      </c>
      <c r="AK13" s="38">
        <v>0</v>
      </c>
      <c r="AL13" s="38">
        <v>0</v>
      </c>
      <c r="AM13" s="38">
        <v>0</v>
      </c>
      <c r="AN13" s="38">
        <v>0</v>
      </c>
      <c r="AO13" s="38">
        <v>0</v>
      </c>
      <c r="AP13" s="38">
        <v>0</v>
      </c>
      <c r="AQ13" s="38">
        <v>0</v>
      </c>
      <c r="AR13" s="38">
        <v>0</v>
      </c>
      <c r="AS13" s="38">
        <v>0</v>
      </c>
      <c r="AT13" s="38">
        <v>0</v>
      </c>
      <c r="AU13" s="38">
        <v>0</v>
      </c>
      <c r="AV13" s="38">
        <v>0</v>
      </c>
      <c r="AW13" s="38">
        <v>0</v>
      </c>
      <c r="AX13" s="38">
        <f t="shared" si="16"/>
        <v>0</v>
      </c>
    </row>
    <row r="14" spans="1:50" ht="18" customHeight="1">
      <c r="A14" s="38">
        <v>16</v>
      </c>
      <c r="B14" s="49" t="s">
        <v>154</v>
      </c>
      <c r="C14" s="49" t="s">
        <v>71</v>
      </c>
      <c r="D14" s="38">
        <v>110</v>
      </c>
      <c r="E14" s="39">
        <f t="shared" si="0"/>
        <v>47.826086956521742</v>
      </c>
      <c r="F14" s="41">
        <f t="shared" si="1"/>
        <v>78.260869565217391</v>
      </c>
      <c r="G14" s="38"/>
      <c r="H14" s="38"/>
      <c r="I14" s="42">
        <f t="shared" si="2"/>
        <v>260.00000000000028</v>
      </c>
      <c r="J14" s="38">
        <f t="shared" si="3"/>
        <v>0</v>
      </c>
      <c r="K14" s="40">
        <f t="shared" si="4"/>
        <v>17.599999999999888</v>
      </c>
      <c r="L14" s="38">
        <f t="shared" si="5"/>
        <v>17.599999999999888</v>
      </c>
      <c r="M14" s="38"/>
      <c r="N14" s="38">
        <v>53.78</v>
      </c>
      <c r="O14" s="38">
        <v>0</v>
      </c>
      <c r="P14" s="38">
        <v>0</v>
      </c>
      <c r="Q14" s="38">
        <f t="shared" si="6"/>
        <v>0</v>
      </c>
      <c r="R14" s="38"/>
      <c r="S14" s="41">
        <f t="shared" si="7"/>
        <v>95.860869565217286</v>
      </c>
      <c r="T14" s="38">
        <v>10</v>
      </c>
      <c r="W14" s="38">
        <f t="shared" si="8"/>
        <v>16</v>
      </c>
      <c r="X14" s="49" t="str">
        <f t="shared" si="9"/>
        <v>Peyton Michie</v>
      </c>
      <c r="Y14" s="49" t="str">
        <f t="shared" si="10"/>
        <v>Botusa Park Danica</v>
      </c>
      <c r="Z14" s="38">
        <v>36</v>
      </c>
      <c r="AA14" s="39">
        <v>40.200000000000003</v>
      </c>
      <c r="AB14" s="39">
        <f t="shared" si="11"/>
        <v>4.2000000000000028</v>
      </c>
      <c r="AC14" s="40">
        <f t="shared" si="12"/>
        <v>4</v>
      </c>
      <c r="AD14" s="40">
        <f t="shared" si="13"/>
        <v>20.000000000000284</v>
      </c>
      <c r="AE14" s="40">
        <f t="shared" si="14"/>
        <v>260.00000000000028</v>
      </c>
      <c r="AF14" s="40">
        <f t="shared" si="15"/>
        <v>17.599999999999888</v>
      </c>
      <c r="AG14" s="38">
        <v>0</v>
      </c>
      <c r="AH14" s="38">
        <v>0</v>
      </c>
      <c r="AI14" s="38">
        <v>0</v>
      </c>
      <c r="AJ14" s="38">
        <v>0</v>
      </c>
      <c r="AK14" s="38">
        <v>0</v>
      </c>
      <c r="AL14" s="38">
        <v>0</v>
      </c>
      <c r="AM14" s="38">
        <v>0</v>
      </c>
      <c r="AN14" s="38">
        <v>0</v>
      </c>
      <c r="AO14" s="38">
        <v>0</v>
      </c>
      <c r="AP14" s="38">
        <v>0</v>
      </c>
      <c r="AQ14" s="38">
        <v>0</v>
      </c>
      <c r="AR14" s="38">
        <v>0</v>
      </c>
      <c r="AS14" s="38">
        <v>0</v>
      </c>
      <c r="AT14" s="38">
        <v>0</v>
      </c>
      <c r="AU14" s="38">
        <v>0</v>
      </c>
      <c r="AV14" s="38">
        <v>0</v>
      </c>
      <c r="AW14" s="38">
        <v>0</v>
      </c>
      <c r="AX14" s="38">
        <f t="shared" si="16"/>
        <v>0</v>
      </c>
    </row>
    <row r="15" spans="1:50" ht="18" customHeight="1">
      <c r="A15" s="38">
        <v>22</v>
      </c>
      <c r="B15" s="49" t="s">
        <v>65</v>
      </c>
      <c r="C15" s="49" t="s">
        <v>77</v>
      </c>
      <c r="D15" s="38">
        <v>123</v>
      </c>
      <c r="E15" s="39">
        <f t="shared" si="0"/>
        <v>53.478260869565219</v>
      </c>
      <c r="F15" s="41">
        <f t="shared" si="1"/>
        <v>69.782608695652172</v>
      </c>
      <c r="G15" s="38"/>
      <c r="H15" s="38"/>
      <c r="I15" s="42">
        <f t="shared" si="2"/>
        <v>343.99999999999977</v>
      </c>
      <c r="J15" s="38">
        <f t="shared" si="3"/>
        <v>40</v>
      </c>
      <c r="K15" s="40">
        <f t="shared" si="4"/>
        <v>0</v>
      </c>
      <c r="L15" s="38">
        <f t="shared" si="5"/>
        <v>40</v>
      </c>
      <c r="M15" s="38"/>
      <c r="N15" s="38">
        <v>59.69</v>
      </c>
      <c r="O15" s="38">
        <v>4</v>
      </c>
      <c r="P15" s="38">
        <v>0</v>
      </c>
      <c r="Q15" s="38">
        <f t="shared" si="6"/>
        <v>4</v>
      </c>
      <c r="R15" s="38"/>
      <c r="S15" s="41">
        <f t="shared" si="7"/>
        <v>113.78260869565217</v>
      </c>
      <c r="T15" s="38">
        <v>11</v>
      </c>
      <c r="W15" s="38">
        <f t="shared" si="8"/>
        <v>22</v>
      </c>
      <c r="X15" s="49" t="str">
        <f t="shared" si="9"/>
        <v>Amy Woodfield</v>
      </c>
      <c r="Y15" s="49" t="str">
        <f t="shared" si="10"/>
        <v>Midnight Secret</v>
      </c>
      <c r="Z15" s="38">
        <v>42</v>
      </c>
      <c r="AA15" s="39">
        <v>47.44</v>
      </c>
      <c r="AB15" s="39">
        <f t="shared" si="11"/>
        <v>5.4399999999999977</v>
      </c>
      <c r="AC15" s="40">
        <f t="shared" si="12"/>
        <v>5</v>
      </c>
      <c r="AD15" s="40">
        <f t="shared" si="13"/>
        <v>43.999999999999773</v>
      </c>
      <c r="AE15" s="40">
        <f t="shared" si="14"/>
        <v>343.99999999999977</v>
      </c>
      <c r="AF15" s="40">
        <f t="shared" si="15"/>
        <v>0</v>
      </c>
      <c r="AG15" s="38">
        <v>0</v>
      </c>
      <c r="AH15" s="38">
        <v>20</v>
      </c>
      <c r="AI15" s="38">
        <v>0</v>
      </c>
      <c r="AJ15" s="38">
        <v>20</v>
      </c>
      <c r="AK15" s="38">
        <v>0</v>
      </c>
      <c r="AL15" s="38">
        <v>0</v>
      </c>
      <c r="AM15" s="38">
        <v>0</v>
      </c>
      <c r="AN15" s="38">
        <v>0</v>
      </c>
      <c r="AO15" s="38">
        <v>0</v>
      </c>
      <c r="AP15" s="38">
        <v>0</v>
      </c>
      <c r="AQ15" s="38">
        <v>0</v>
      </c>
      <c r="AR15" s="38">
        <v>0</v>
      </c>
      <c r="AS15" s="38">
        <v>0</v>
      </c>
      <c r="AT15" s="38">
        <v>0</v>
      </c>
      <c r="AU15" s="38">
        <v>0</v>
      </c>
      <c r="AV15" s="38">
        <v>0</v>
      </c>
      <c r="AW15" s="38">
        <v>0</v>
      </c>
      <c r="AX15" s="38">
        <f t="shared" si="16"/>
        <v>40</v>
      </c>
    </row>
    <row r="16" spans="1:50" ht="18" customHeight="1">
      <c r="A16" s="38">
        <v>18</v>
      </c>
      <c r="B16" s="49" t="s">
        <v>61</v>
      </c>
      <c r="C16" s="49" t="s">
        <v>73</v>
      </c>
      <c r="D16" s="38">
        <v>156</v>
      </c>
      <c r="E16" s="39">
        <f t="shared" si="0"/>
        <v>67.826086956521735</v>
      </c>
      <c r="F16" s="41">
        <f t="shared" si="1"/>
        <v>48.260869565217398</v>
      </c>
      <c r="G16" s="38"/>
      <c r="H16" s="38">
        <v>2</v>
      </c>
      <c r="I16" s="42">
        <f t="shared" si="2"/>
        <v>442.99999999999966</v>
      </c>
      <c r="J16" s="38">
        <f t="shared" si="3"/>
        <v>80</v>
      </c>
      <c r="K16" s="40">
        <f t="shared" si="4"/>
        <v>33.199999999999868</v>
      </c>
      <c r="L16" s="38">
        <f t="shared" si="5"/>
        <v>113.19999999999987</v>
      </c>
      <c r="M16" s="38"/>
      <c r="N16" s="38">
        <v>75.25</v>
      </c>
      <c r="O16" s="38">
        <v>0</v>
      </c>
      <c r="P16" s="38">
        <v>0</v>
      </c>
      <c r="Q16" s="38">
        <f t="shared" si="6"/>
        <v>0</v>
      </c>
      <c r="R16" s="38">
        <v>2</v>
      </c>
      <c r="S16" s="41">
        <f t="shared" si="7"/>
        <v>161.46086956521728</v>
      </c>
      <c r="T16" s="38">
        <v>12</v>
      </c>
      <c r="W16" s="38">
        <f t="shared" si="8"/>
        <v>18</v>
      </c>
      <c r="X16" s="49" t="str">
        <f t="shared" si="9"/>
        <v>Margaret Forster</v>
      </c>
      <c r="Y16" s="49" t="str">
        <f t="shared" si="10"/>
        <v>Springfield Frosty</v>
      </c>
      <c r="Z16" s="38">
        <v>38</v>
      </c>
      <c r="AA16" s="39">
        <v>45.23</v>
      </c>
      <c r="AB16" s="39">
        <f t="shared" si="11"/>
        <v>7.2299999999999969</v>
      </c>
      <c r="AC16" s="40">
        <f t="shared" si="12"/>
        <v>7</v>
      </c>
      <c r="AD16" s="40">
        <f t="shared" si="13"/>
        <v>22.999999999999687</v>
      </c>
      <c r="AE16" s="40">
        <f t="shared" si="14"/>
        <v>442.99999999999966</v>
      </c>
      <c r="AF16" s="40">
        <f t="shared" si="15"/>
        <v>33.199999999999868</v>
      </c>
      <c r="AG16" s="38">
        <v>0</v>
      </c>
      <c r="AH16" s="38">
        <v>0</v>
      </c>
      <c r="AI16" s="38">
        <v>0</v>
      </c>
      <c r="AJ16" s="38">
        <v>0</v>
      </c>
      <c r="AK16" s="38">
        <v>0</v>
      </c>
      <c r="AL16" s="38">
        <v>0</v>
      </c>
      <c r="AM16" s="38">
        <v>20</v>
      </c>
      <c r="AN16" s="38">
        <v>40</v>
      </c>
      <c r="AO16" s="38">
        <v>0</v>
      </c>
      <c r="AP16" s="38">
        <v>20</v>
      </c>
      <c r="AQ16" s="38">
        <v>0</v>
      </c>
      <c r="AR16" s="38">
        <v>0</v>
      </c>
      <c r="AS16" s="38">
        <v>0</v>
      </c>
      <c r="AT16" s="38">
        <v>0</v>
      </c>
      <c r="AU16" s="38">
        <v>0</v>
      </c>
      <c r="AV16" s="38">
        <v>0</v>
      </c>
      <c r="AW16" s="38">
        <v>0</v>
      </c>
      <c r="AX16" s="38">
        <f t="shared" si="16"/>
        <v>80</v>
      </c>
    </row>
    <row r="17" spans="1:50" ht="18" customHeight="1">
      <c r="A17" s="38">
        <v>21</v>
      </c>
      <c r="B17" s="49" t="s">
        <v>64</v>
      </c>
      <c r="C17" s="49" t="s">
        <v>76</v>
      </c>
      <c r="D17" s="38" t="s">
        <v>155</v>
      </c>
      <c r="E17" s="39"/>
      <c r="F17" s="41"/>
      <c r="G17" s="38"/>
      <c r="H17" s="38"/>
      <c r="I17" s="42">
        <f t="shared" si="2"/>
        <v>374.99999999999989</v>
      </c>
      <c r="J17" s="38">
        <f t="shared" si="3"/>
        <v>20</v>
      </c>
      <c r="K17" s="40">
        <f t="shared" si="4"/>
        <v>5.9999999999999547</v>
      </c>
      <c r="L17" s="38">
        <f t="shared" si="5"/>
        <v>25.999999999999954</v>
      </c>
      <c r="M17" s="38"/>
      <c r="N17" s="38">
        <v>60.94</v>
      </c>
      <c r="O17" s="38">
        <v>0</v>
      </c>
      <c r="P17" s="38">
        <v>0</v>
      </c>
      <c r="Q17" s="38">
        <f t="shared" si="6"/>
        <v>0</v>
      </c>
      <c r="R17" s="38"/>
      <c r="S17" s="41" t="s">
        <v>155</v>
      </c>
      <c r="T17" s="38" t="s">
        <v>155</v>
      </c>
      <c r="W17" s="38">
        <f t="shared" si="8"/>
        <v>21</v>
      </c>
      <c r="X17" s="49" t="str">
        <f t="shared" si="9"/>
        <v>Cameron Colvin</v>
      </c>
      <c r="Y17" s="49" t="str">
        <f t="shared" si="10"/>
        <v>Prideland Mc Slug</v>
      </c>
      <c r="Z17" s="38">
        <v>41</v>
      </c>
      <c r="AA17" s="39">
        <v>47.15</v>
      </c>
      <c r="AB17" s="39">
        <f t="shared" si="11"/>
        <v>6.1499999999999986</v>
      </c>
      <c r="AC17" s="40">
        <f t="shared" si="12"/>
        <v>6</v>
      </c>
      <c r="AD17" s="40">
        <f t="shared" si="13"/>
        <v>14.999999999999858</v>
      </c>
      <c r="AE17" s="40">
        <f t="shared" si="14"/>
        <v>374.99999999999989</v>
      </c>
      <c r="AF17" s="40">
        <f t="shared" si="15"/>
        <v>5.9999999999999547</v>
      </c>
      <c r="AG17" s="38">
        <v>0</v>
      </c>
      <c r="AH17" s="38">
        <v>0</v>
      </c>
      <c r="AI17" s="38">
        <v>0</v>
      </c>
      <c r="AJ17" s="38">
        <v>20</v>
      </c>
      <c r="AK17" s="38">
        <v>0</v>
      </c>
      <c r="AL17" s="38">
        <v>0</v>
      </c>
      <c r="AM17" s="38">
        <v>0</v>
      </c>
      <c r="AN17" s="38">
        <v>0</v>
      </c>
      <c r="AO17" s="38">
        <v>0</v>
      </c>
      <c r="AP17" s="38">
        <v>0</v>
      </c>
      <c r="AQ17" s="38">
        <v>0</v>
      </c>
      <c r="AR17" s="38">
        <v>0</v>
      </c>
      <c r="AS17" s="38">
        <v>0</v>
      </c>
      <c r="AT17" s="38">
        <v>0</v>
      </c>
      <c r="AU17" s="38">
        <v>0</v>
      </c>
      <c r="AV17" s="38">
        <v>0</v>
      </c>
      <c r="AW17" s="38">
        <v>0</v>
      </c>
      <c r="AX17" s="38">
        <f t="shared" si="16"/>
        <v>20</v>
      </c>
    </row>
    <row r="18" spans="1:50" ht="18" customHeight="1">
      <c r="A18" s="38">
        <v>23</v>
      </c>
      <c r="B18" s="49" t="s">
        <v>66</v>
      </c>
      <c r="C18" s="49" t="s">
        <v>78</v>
      </c>
      <c r="D18" s="38" t="s">
        <v>153</v>
      </c>
      <c r="E18" s="39"/>
      <c r="F18" s="41"/>
      <c r="G18" s="38"/>
      <c r="H18" s="38"/>
      <c r="I18" s="42">
        <f t="shared" si="2"/>
        <v>0</v>
      </c>
      <c r="J18" s="38">
        <f t="shared" si="3"/>
        <v>0</v>
      </c>
      <c r="K18" s="40">
        <f t="shared" si="4"/>
        <v>0</v>
      </c>
      <c r="L18" s="38">
        <f t="shared" si="5"/>
        <v>0</v>
      </c>
      <c r="M18" s="38"/>
      <c r="N18" s="38"/>
      <c r="O18" s="38"/>
      <c r="P18" s="38"/>
      <c r="Q18" s="38">
        <f t="shared" si="6"/>
        <v>0</v>
      </c>
      <c r="R18" s="38"/>
      <c r="S18" s="41" t="s">
        <v>153</v>
      </c>
      <c r="T18" s="38" t="s">
        <v>153</v>
      </c>
      <c r="W18" s="38">
        <f t="shared" si="8"/>
        <v>23</v>
      </c>
      <c r="X18" s="49" t="str">
        <f t="shared" si="9"/>
        <v>Lucie Patrick</v>
      </c>
      <c r="Y18" s="49" t="str">
        <f t="shared" si="10"/>
        <v>Vivacity</v>
      </c>
      <c r="Z18" s="38"/>
      <c r="AA18" s="39"/>
      <c r="AB18" s="39">
        <f t="shared" si="11"/>
        <v>0</v>
      </c>
      <c r="AC18" s="40">
        <f t="shared" si="12"/>
        <v>0</v>
      </c>
      <c r="AD18" s="40">
        <f t="shared" si="13"/>
        <v>0</v>
      </c>
      <c r="AE18" s="40">
        <f t="shared" si="14"/>
        <v>0</v>
      </c>
      <c r="AF18" s="40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>
        <f t="shared" si="16"/>
        <v>0</v>
      </c>
    </row>
    <row r="19" spans="1:50">
      <c r="I19" s="8"/>
      <c r="W19" s="16"/>
      <c r="X19" s="16"/>
      <c r="Y19" s="16"/>
      <c r="Z19" s="16"/>
      <c r="AA19" s="34"/>
      <c r="AB19" s="34"/>
      <c r="AC19" s="37"/>
      <c r="AD19" s="37"/>
      <c r="AE19" s="37"/>
      <c r="AF19" s="37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</row>
    <row r="20" spans="1:50"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</row>
    <row r="21" spans="1:50">
      <c r="Z21">
        <f>60*5+4</f>
        <v>304</v>
      </c>
    </row>
    <row r="22" spans="1:50">
      <c r="N22" t="s">
        <v>167</v>
      </c>
      <c r="Z22">
        <f>6*60</f>
        <v>360</v>
      </c>
    </row>
  </sheetData>
  <sortState ref="A5:AX18">
    <sortCondition ref="S5:S18"/>
  </sortState>
  <mergeCells count="9">
    <mergeCell ref="A1:T1"/>
    <mergeCell ref="W1:AV2"/>
    <mergeCell ref="A2:C3"/>
    <mergeCell ref="D2:H3"/>
    <mergeCell ref="I2:M3"/>
    <mergeCell ref="N2:R3"/>
    <mergeCell ref="S2:T3"/>
    <mergeCell ref="W3:Y3"/>
    <mergeCell ref="AG3:AV3"/>
  </mergeCells>
  <phoneticPr fontId="7" type="noConversion"/>
  <pageMargins left="0.75000000000000011" right="0.75000000000000011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2"/>
  <sheetViews>
    <sheetView workbookViewId="0">
      <selection activeCell="T14" sqref="T14"/>
    </sheetView>
  </sheetViews>
  <sheetFormatPr baseColWidth="10" defaultRowHeight="15" x14ac:dyDescent="0"/>
  <cols>
    <col min="1" max="1" width="6.83203125" customWidth="1"/>
    <col min="2" max="2" width="15.83203125" customWidth="1"/>
    <col min="3" max="3" width="18.6640625" customWidth="1"/>
    <col min="4" max="8" width="6.83203125" customWidth="1"/>
    <col min="9" max="9" width="6.83203125" style="18" customWidth="1"/>
    <col min="10" max="20" width="6.83203125" customWidth="1"/>
    <col min="23" max="23" width="7" customWidth="1"/>
    <col min="24" max="24" width="15" customWidth="1"/>
    <col min="25" max="25" width="19.5" customWidth="1"/>
    <col min="26" max="32" width="7.1640625" customWidth="1"/>
    <col min="33" max="33" width="5.33203125" customWidth="1"/>
    <col min="34" max="34" width="5.5" customWidth="1"/>
    <col min="35" max="35" width="5.33203125" customWidth="1"/>
    <col min="36" max="36" width="5" customWidth="1"/>
    <col min="37" max="37" width="4.83203125" customWidth="1"/>
    <col min="38" max="39" width="5" customWidth="1"/>
    <col min="40" max="40" width="4.83203125" customWidth="1"/>
    <col min="41" max="41" width="5" customWidth="1"/>
    <col min="42" max="43" width="4.83203125" customWidth="1"/>
    <col min="44" max="44" width="4.6640625" customWidth="1"/>
    <col min="45" max="47" width="5.1640625" customWidth="1"/>
    <col min="48" max="48" width="5.5" customWidth="1"/>
    <col min="49" max="49" width="6" customWidth="1"/>
  </cols>
  <sheetData>
    <row r="1" spans="1:49" ht="23">
      <c r="A1" s="56" t="s">
        <v>28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W1" s="57" t="s">
        <v>20</v>
      </c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36"/>
    </row>
    <row r="2" spans="1:49">
      <c r="A2" s="55" t="s">
        <v>0</v>
      </c>
      <c r="B2" s="55"/>
      <c r="C2" s="55"/>
      <c r="D2" s="58" t="s">
        <v>5</v>
      </c>
      <c r="E2" s="58"/>
      <c r="F2" s="58"/>
      <c r="G2" s="58"/>
      <c r="H2" s="58"/>
      <c r="I2" s="57" t="s">
        <v>9</v>
      </c>
      <c r="J2" s="57"/>
      <c r="K2" s="57"/>
      <c r="L2" s="57"/>
      <c r="M2" s="57"/>
      <c r="N2" s="54" t="s">
        <v>18</v>
      </c>
      <c r="O2" s="54"/>
      <c r="P2" s="54"/>
      <c r="Q2" s="54"/>
      <c r="R2" s="54"/>
      <c r="S2" s="55" t="s">
        <v>172</v>
      </c>
      <c r="T2" s="55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36"/>
    </row>
    <row r="3" spans="1:49">
      <c r="A3" s="55"/>
      <c r="B3" s="55"/>
      <c r="C3" s="55"/>
      <c r="D3" s="58"/>
      <c r="E3" s="58"/>
      <c r="F3" s="58"/>
      <c r="G3" s="58"/>
      <c r="H3" s="58"/>
      <c r="I3" s="57"/>
      <c r="J3" s="57"/>
      <c r="K3" s="57"/>
      <c r="L3" s="57"/>
      <c r="M3" s="57"/>
      <c r="N3" s="54"/>
      <c r="O3" s="54"/>
      <c r="P3" s="54"/>
      <c r="Q3" s="54"/>
      <c r="R3" s="54"/>
      <c r="S3" s="55"/>
      <c r="T3" s="55"/>
      <c r="W3" s="55"/>
      <c r="X3" s="55"/>
      <c r="Y3" s="55"/>
      <c r="Z3" s="19"/>
      <c r="AA3" s="19"/>
      <c r="AB3" s="19"/>
      <c r="AC3" s="19"/>
      <c r="AD3" s="19"/>
      <c r="AE3" s="19"/>
      <c r="AF3" s="19"/>
      <c r="AG3" s="55" t="s">
        <v>19</v>
      </c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1"/>
    </row>
    <row r="4" spans="1:49" ht="135">
      <c r="A4" s="10" t="s">
        <v>1</v>
      </c>
      <c r="B4" s="11" t="s">
        <v>23</v>
      </c>
      <c r="C4" s="11" t="s">
        <v>24</v>
      </c>
      <c r="D4" s="2" t="s">
        <v>2</v>
      </c>
      <c r="E4" s="2" t="s">
        <v>3</v>
      </c>
      <c r="F4" s="4" t="s">
        <v>4</v>
      </c>
      <c r="G4" s="2" t="s">
        <v>11</v>
      </c>
      <c r="H4" s="6" t="s">
        <v>10</v>
      </c>
      <c r="I4" s="17" t="s">
        <v>6</v>
      </c>
      <c r="J4" s="3" t="s">
        <v>7</v>
      </c>
      <c r="K4" s="3" t="s">
        <v>8</v>
      </c>
      <c r="L4" s="5" t="s">
        <v>13</v>
      </c>
      <c r="M4" s="6" t="s">
        <v>12</v>
      </c>
      <c r="N4" s="3" t="s">
        <v>6</v>
      </c>
      <c r="O4" s="3" t="s">
        <v>7</v>
      </c>
      <c r="P4" s="3" t="s">
        <v>8</v>
      </c>
      <c r="Q4" s="5" t="s">
        <v>14</v>
      </c>
      <c r="R4" s="6" t="s">
        <v>16</v>
      </c>
      <c r="S4" s="5" t="s">
        <v>15</v>
      </c>
      <c r="T4" s="6" t="s">
        <v>17</v>
      </c>
      <c r="W4" s="10" t="s">
        <v>1</v>
      </c>
      <c r="X4" s="11" t="s">
        <v>23</v>
      </c>
      <c r="Y4" s="11" t="s">
        <v>24</v>
      </c>
      <c r="Z4" s="22" t="s">
        <v>159</v>
      </c>
      <c r="AA4" s="22" t="s">
        <v>160</v>
      </c>
      <c r="AB4" s="22" t="s">
        <v>168</v>
      </c>
      <c r="AC4" s="22" t="s">
        <v>169</v>
      </c>
      <c r="AD4" s="22" t="s">
        <v>164</v>
      </c>
      <c r="AE4" s="22" t="s">
        <v>170</v>
      </c>
      <c r="AF4" s="22" t="s">
        <v>158</v>
      </c>
      <c r="AG4" s="19">
        <v>1</v>
      </c>
      <c r="AH4" s="19">
        <v>2</v>
      </c>
      <c r="AI4" s="19">
        <v>3</v>
      </c>
      <c r="AJ4" s="9">
        <v>4</v>
      </c>
      <c r="AK4" s="9">
        <v>5</v>
      </c>
      <c r="AL4" s="9">
        <v>6</v>
      </c>
      <c r="AM4" s="9">
        <v>7</v>
      </c>
      <c r="AN4" s="9">
        <v>8</v>
      </c>
      <c r="AO4" s="9">
        <v>9</v>
      </c>
      <c r="AP4" s="19">
        <v>10</v>
      </c>
      <c r="AQ4" s="1">
        <v>11</v>
      </c>
      <c r="AR4" s="1">
        <v>12</v>
      </c>
      <c r="AS4" s="9">
        <v>13</v>
      </c>
      <c r="AT4" s="9">
        <v>14</v>
      </c>
      <c r="AU4" s="9">
        <v>15</v>
      </c>
      <c r="AV4" s="9">
        <v>16</v>
      </c>
      <c r="AW4" s="1" t="s">
        <v>21</v>
      </c>
    </row>
    <row r="5" spans="1:49" ht="18" customHeight="1">
      <c r="A5" s="1">
        <v>32</v>
      </c>
      <c r="B5" s="1" t="s">
        <v>87</v>
      </c>
      <c r="C5" s="1" t="s">
        <v>97</v>
      </c>
      <c r="D5" s="38">
        <v>142</v>
      </c>
      <c r="E5" s="39">
        <f t="shared" ref="E5:E14" si="0">D5/220*100</f>
        <v>64.545454545454547</v>
      </c>
      <c r="F5" s="41">
        <f t="shared" ref="F5:F14" si="1">(100-E5)*1.5</f>
        <v>53.18181818181818</v>
      </c>
      <c r="G5" s="38"/>
      <c r="H5" s="38">
        <v>5</v>
      </c>
      <c r="I5" s="40">
        <f t="shared" ref="I5:I14" si="2">AE5</f>
        <v>293.00000000000011</v>
      </c>
      <c r="J5" s="38">
        <f t="shared" ref="J5:J13" si="3">AW5</f>
        <v>0</v>
      </c>
      <c r="K5" s="40">
        <f t="shared" ref="K5:K14" si="4">AF5</f>
        <v>12.799999999999955</v>
      </c>
      <c r="L5" s="40">
        <f t="shared" ref="L5:L14" si="5">J5+K5</f>
        <v>12.799999999999955</v>
      </c>
      <c r="M5" s="38">
        <v>2</v>
      </c>
      <c r="N5" s="39">
        <v>56.13</v>
      </c>
      <c r="O5" s="38">
        <v>4</v>
      </c>
      <c r="P5" s="38">
        <f t="shared" ref="P5:P14" si="6">IF(N5="E","",IF(N5&lt;=$B$18,0,ROUNDUP(N5-$B$18,0)))</f>
        <v>0</v>
      </c>
      <c r="Q5" s="38">
        <f>IF(N5="E","",O5+P5)</f>
        <v>4</v>
      </c>
      <c r="R5" s="38"/>
      <c r="S5" s="41">
        <f t="shared" ref="S5:S14" si="7">IF(N5="E","",F5+L5+Q5)</f>
        <v>69.981818181818142</v>
      </c>
      <c r="T5" s="38">
        <v>1</v>
      </c>
      <c r="W5" s="38">
        <f t="shared" ref="W5:W14" si="8">A5</f>
        <v>32</v>
      </c>
      <c r="X5" s="50" t="str">
        <f t="shared" ref="X5:X14" si="9">B5</f>
        <v>Tyeesha DeVere</v>
      </c>
      <c r="Y5" s="50" t="str">
        <f t="shared" ref="Y5:Y14" si="10">C5</f>
        <v>Doobie</v>
      </c>
      <c r="Z5" s="38">
        <v>12</v>
      </c>
      <c r="AA5" s="38">
        <v>16.53</v>
      </c>
      <c r="AB5" s="39">
        <f t="shared" ref="AB5:AB14" si="11">IF(ISERROR(Z5-AA5),"",AA5-Z5)</f>
        <v>4.5300000000000011</v>
      </c>
      <c r="AC5" s="40">
        <f t="shared" ref="AC5:AC14" si="12">IF(AB5="","",FLOOR(AB5,1))</f>
        <v>4</v>
      </c>
      <c r="AD5" s="40">
        <f t="shared" ref="AD5:AD14" si="13">IF(AB5="","",(AB5-AC5)*100)</f>
        <v>53.000000000000114</v>
      </c>
      <c r="AE5" s="40">
        <f t="shared" ref="AE5:AE14" si="14">IF(AB5="","",AD5+60*AC5)</f>
        <v>293.00000000000011</v>
      </c>
      <c r="AF5" s="40">
        <f t="shared" ref="AF5:AF14" si="15">IF(AE5="","",IF(AE5&lt;$Z$21,$Z$21-AE5,IF(AE5&gt;$Z$22,AE5-$Z$22,0))*0.4)</f>
        <v>12.799999999999955</v>
      </c>
      <c r="AG5" s="38">
        <v>0</v>
      </c>
      <c r="AH5" s="38">
        <v>0</v>
      </c>
      <c r="AI5" s="38">
        <v>0</v>
      </c>
      <c r="AJ5" s="38">
        <v>0</v>
      </c>
      <c r="AK5" s="38">
        <v>0</v>
      </c>
      <c r="AL5" s="38">
        <v>0</v>
      </c>
      <c r="AM5" s="38">
        <v>0</v>
      </c>
      <c r="AN5" s="38">
        <v>0</v>
      </c>
      <c r="AO5" s="38">
        <v>0</v>
      </c>
      <c r="AP5" s="38">
        <v>0</v>
      </c>
      <c r="AQ5" s="38">
        <v>0</v>
      </c>
      <c r="AR5" s="38">
        <v>0</v>
      </c>
      <c r="AS5" s="38">
        <v>0</v>
      </c>
      <c r="AT5" s="38">
        <v>0</v>
      </c>
      <c r="AU5" s="38">
        <v>0</v>
      </c>
      <c r="AV5" s="38">
        <v>0</v>
      </c>
      <c r="AW5" s="38">
        <f t="shared" ref="AW5:AW12" si="16">AG5+AH5+AI5+AJ5+AK5+AL5+AM5+AN5+AO5+AP5+AQ5+AR5+AS5+AT5+AV5</f>
        <v>0</v>
      </c>
    </row>
    <row r="6" spans="1:49" ht="18" customHeight="1">
      <c r="A6" s="1">
        <v>33</v>
      </c>
      <c r="B6" s="1" t="s">
        <v>88</v>
      </c>
      <c r="C6" s="1" t="s">
        <v>98</v>
      </c>
      <c r="D6" s="38">
        <v>135</v>
      </c>
      <c r="E6" s="39">
        <f t="shared" si="0"/>
        <v>61.363636363636367</v>
      </c>
      <c r="F6" s="41">
        <f t="shared" si="1"/>
        <v>57.954545454545453</v>
      </c>
      <c r="G6" s="38"/>
      <c r="H6" s="38"/>
      <c r="I6" s="40">
        <f t="shared" si="2"/>
        <v>323.99999999999983</v>
      </c>
      <c r="J6" s="38">
        <f t="shared" si="3"/>
        <v>20</v>
      </c>
      <c r="K6" s="40">
        <f t="shared" si="4"/>
        <v>0.40000000000006825</v>
      </c>
      <c r="L6" s="40">
        <f t="shared" si="5"/>
        <v>20.40000000000007</v>
      </c>
      <c r="M6" s="38">
        <v>1</v>
      </c>
      <c r="N6" s="39">
        <v>69.19</v>
      </c>
      <c r="O6" s="38">
        <v>0</v>
      </c>
      <c r="P6" s="38">
        <f t="shared" si="6"/>
        <v>0</v>
      </c>
      <c r="Q6" s="38">
        <f>IF(N6="E","",O6+P6)</f>
        <v>0</v>
      </c>
      <c r="R6" s="38">
        <v>4</v>
      </c>
      <c r="S6" s="41">
        <f t="shared" si="7"/>
        <v>78.35454545454553</v>
      </c>
      <c r="T6" s="38">
        <v>2</v>
      </c>
      <c r="W6" s="38">
        <f t="shared" si="8"/>
        <v>33</v>
      </c>
      <c r="X6" s="50" t="str">
        <f t="shared" si="9"/>
        <v>Natasha Doherty</v>
      </c>
      <c r="Y6" s="50" t="str">
        <f t="shared" si="10"/>
        <v>Savage Sevens</v>
      </c>
      <c r="Z6" s="38">
        <v>13</v>
      </c>
      <c r="AA6" s="38">
        <v>18.239999999999998</v>
      </c>
      <c r="AB6" s="39">
        <f t="shared" si="11"/>
        <v>5.2399999999999984</v>
      </c>
      <c r="AC6" s="40">
        <f t="shared" si="12"/>
        <v>5</v>
      </c>
      <c r="AD6" s="40">
        <f t="shared" si="13"/>
        <v>23.999999999999844</v>
      </c>
      <c r="AE6" s="40">
        <f t="shared" si="14"/>
        <v>323.99999999999983</v>
      </c>
      <c r="AF6" s="40">
        <f t="shared" si="15"/>
        <v>0.40000000000006825</v>
      </c>
      <c r="AG6" s="38">
        <v>0</v>
      </c>
      <c r="AH6" s="38">
        <v>0</v>
      </c>
      <c r="AI6" s="38">
        <v>0</v>
      </c>
      <c r="AJ6" s="38">
        <v>0</v>
      </c>
      <c r="AK6" s="38">
        <v>0</v>
      </c>
      <c r="AL6" s="38">
        <v>0</v>
      </c>
      <c r="AM6" s="38">
        <v>20</v>
      </c>
      <c r="AN6" s="38">
        <v>0</v>
      </c>
      <c r="AO6" s="38">
        <v>0</v>
      </c>
      <c r="AP6" s="38">
        <v>0</v>
      </c>
      <c r="AQ6" s="38">
        <v>0</v>
      </c>
      <c r="AR6" s="38">
        <v>0</v>
      </c>
      <c r="AS6" s="38">
        <v>0</v>
      </c>
      <c r="AT6" s="38">
        <v>0</v>
      </c>
      <c r="AU6" s="38">
        <v>0</v>
      </c>
      <c r="AV6" s="38">
        <v>0</v>
      </c>
      <c r="AW6" s="38">
        <f t="shared" si="16"/>
        <v>20</v>
      </c>
    </row>
    <row r="7" spans="1:49" ht="18" customHeight="1">
      <c r="A7" s="1">
        <v>36</v>
      </c>
      <c r="B7" s="1" t="s">
        <v>91</v>
      </c>
      <c r="C7" s="1" t="s">
        <v>101</v>
      </c>
      <c r="D7" s="38">
        <v>140</v>
      </c>
      <c r="E7" s="39">
        <f t="shared" si="0"/>
        <v>63.636363636363633</v>
      </c>
      <c r="F7" s="41">
        <f t="shared" si="1"/>
        <v>54.545454545454547</v>
      </c>
      <c r="G7" s="38"/>
      <c r="H7" s="38"/>
      <c r="I7" s="40">
        <f t="shared" si="2"/>
        <v>413.00000000000011</v>
      </c>
      <c r="J7" s="38">
        <f t="shared" si="3"/>
        <v>0</v>
      </c>
      <c r="K7" s="40">
        <f t="shared" si="4"/>
        <v>27.200000000000045</v>
      </c>
      <c r="L7" s="40">
        <f t="shared" si="5"/>
        <v>27.200000000000045</v>
      </c>
      <c r="M7" s="38"/>
      <c r="N7" s="39">
        <v>77.680000000000007</v>
      </c>
      <c r="O7" s="38">
        <v>0</v>
      </c>
      <c r="P7" s="38">
        <f t="shared" si="6"/>
        <v>0</v>
      </c>
      <c r="Q7" s="38">
        <f>O7+P7</f>
        <v>0</v>
      </c>
      <c r="R7" s="38">
        <v>3</v>
      </c>
      <c r="S7" s="41">
        <f t="shared" si="7"/>
        <v>81.745454545454592</v>
      </c>
      <c r="T7" s="38">
        <v>3</v>
      </c>
      <c r="W7" s="38">
        <f t="shared" si="8"/>
        <v>36</v>
      </c>
      <c r="X7" s="50" t="str">
        <f t="shared" si="9"/>
        <v>Nikki Fallon</v>
      </c>
      <c r="Y7" s="50" t="str">
        <f t="shared" si="10"/>
        <v>Royal Vision</v>
      </c>
      <c r="Z7" s="38">
        <v>16</v>
      </c>
      <c r="AA7" s="38">
        <v>22.53</v>
      </c>
      <c r="AB7" s="39">
        <f t="shared" si="11"/>
        <v>6.5300000000000011</v>
      </c>
      <c r="AC7" s="40">
        <f t="shared" si="12"/>
        <v>6</v>
      </c>
      <c r="AD7" s="40">
        <f t="shared" si="13"/>
        <v>53.000000000000114</v>
      </c>
      <c r="AE7" s="40">
        <f t="shared" si="14"/>
        <v>413.00000000000011</v>
      </c>
      <c r="AF7" s="40">
        <f t="shared" si="15"/>
        <v>27.200000000000045</v>
      </c>
      <c r="AG7" s="38">
        <v>0</v>
      </c>
      <c r="AH7" s="38">
        <v>0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0</v>
      </c>
      <c r="AP7" s="38">
        <v>0</v>
      </c>
      <c r="AQ7" s="38">
        <v>0</v>
      </c>
      <c r="AR7" s="38">
        <v>0</v>
      </c>
      <c r="AS7" s="38">
        <v>0</v>
      </c>
      <c r="AT7" s="38">
        <v>0</v>
      </c>
      <c r="AU7" s="38">
        <v>0</v>
      </c>
      <c r="AV7" s="38">
        <v>0</v>
      </c>
      <c r="AW7" s="38">
        <f t="shared" si="16"/>
        <v>0</v>
      </c>
    </row>
    <row r="8" spans="1:49" ht="18" customHeight="1">
      <c r="A8" s="1">
        <v>34</v>
      </c>
      <c r="B8" s="1" t="s">
        <v>89</v>
      </c>
      <c r="C8" s="1" t="s">
        <v>99</v>
      </c>
      <c r="D8" s="38">
        <v>139</v>
      </c>
      <c r="E8" s="39">
        <f t="shared" si="0"/>
        <v>63.181818181818187</v>
      </c>
      <c r="F8" s="41">
        <f t="shared" si="1"/>
        <v>55.22727272727272</v>
      </c>
      <c r="G8" s="38"/>
      <c r="H8" s="38"/>
      <c r="I8" s="40">
        <f t="shared" si="2"/>
        <v>404.00000000000011</v>
      </c>
      <c r="J8" s="38">
        <f t="shared" si="3"/>
        <v>0</v>
      </c>
      <c r="K8" s="40">
        <f t="shared" si="4"/>
        <v>23.600000000000048</v>
      </c>
      <c r="L8" s="40">
        <f t="shared" si="5"/>
        <v>23.600000000000048</v>
      </c>
      <c r="M8" s="38"/>
      <c r="N8" s="39">
        <v>71.03</v>
      </c>
      <c r="O8" s="38">
        <v>4</v>
      </c>
      <c r="P8" s="38">
        <f t="shared" si="6"/>
        <v>0</v>
      </c>
      <c r="Q8" s="38">
        <f t="shared" ref="Q8:Q14" si="17">IF(N8="E","",O8+P8)</f>
        <v>4</v>
      </c>
      <c r="R8" s="38"/>
      <c r="S8" s="41">
        <f t="shared" si="7"/>
        <v>82.827272727272771</v>
      </c>
      <c r="T8" s="38">
        <v>4</v>
      </c>
      <c r="W8" s="38">
        <f t="shared" si="8"/>
        <v>34</v>
      </c>
      <c r="X8" s="50" t="str">
        <f t="shared" si="9"/>
        <v>Sophia Lynch</v>
      </c>
      <c r="Y8" s="50" t="str">
        <f t="shared" si="10"/>
        <v>Ballymount Alaina</v>
      </c>
      <c r="Z8" s="38">
        <v>14</v>
      </c>
      <c r="AA8" s="38">
        <v>20.440000000000001</v>
      </c>
      <c r="AB8" s="39">
        <f t="shared" si="11"/>
        <v>6.4400000000000013</v>
      </c>
      <c r="AC8" s="40">
        <f t="shared" si="12"/>
        <v>6</v>
      </c>
      <c r="AD8" s="40">
        <f t="shared" si="13"/>
        <v>44.000000000000128</v>
      </c>
      <c r="AE8" s="40">
        <f t="shared" si="14"/>
        <v>404.00000000000011</v>
      </c>
      <c r="AF8" s="40">
        <f t="shared" si="15"/>
        <v>23.600000000000048</v>
      </c>
      <c r="AG8" s="38">
        <v>0</v>
      </c>
      <c r="AH8" s="38">
        <v>0</v>
      </c>
      <c r="AI8" s="38">
        <v>0</v>
      </c>
      <c r="AJ8" s="38">
        <v>0</v>
      </c>
      <c r="AK8" s="38">
        <v>0</v>
      </c>
      <c r="AL8" s="38">
        <v>0</v>
      </c>
      <c r="AM8" s="38">
        <v>0</v>
      </c>
      <c r="AN8" s="38">
        <v>0</v>
      </c>
      <c r="AO8" s="38">
        <v>0</v>
      </c>
      <c r="AP8" s="38">
        <v>0</v>
      </c>
      <c r="AQ8" s="38">
        <v>0</v>
      </c>
      <c r="AR8" s="38">
        <v>0</v>
      </c>
      <c r="AS8" s="38">
        <v>0</v>
      </c>
      <c r="AT8" s="38">
        <v>0</v>
      </c>
      <c r="AU8" s="38">
        <v>0</v>
      </c>
      <c r="AV8" s="38">
        <v>0</v>
      </c>
      <c r="AW8" s="38">
        <f t="shared" si="16"/>
        <v>0</v>
      </c>
    </row>
    <row r="9" spans="1:49" ht="18" customHeight="1">
      <c r="A9" s="1">
        <v>39</v>
      </c>
      <c r="B9" s="1" t="s">
        <v>94</v>
      </c>
      <c r="C9" s="1" t="s">
        <v>104</v>
      </c>
      <c r="D9" s="38">
        <v>149</v>
      </c>
      <c r="E9" s="39">
        <f t="shared" si="0"/>
        <v>67.72727272727272</v>
      </c>
      <c r="F9" s="41">
        <f t="shared" si="1"/>
        <v>48.409090909090921</v>
      </c>
      <c r="G9" s="38"/>
      <c r="H9" s="38">
        <v>2</v>
      </c>
      <c r="I9" s="40">
        <f t="shared" si="2"/>
        <v>438</v>
      </c>
      <c r="J9" s="38">
        <f t="shared" si="3"/>
        <v>0</v>
      </c>
      <c r="K9" s="40">
        <f t="shared" si="4"/>
        <v>37.200000000000003</v>
      </c>
      <c r="L9" s="40">
        <f t="shared" si="5"/>
        <v>37.200000000000003</v>
      </c>
      <c r="M9" s="38">
        <v>4</v>
      </c>
      <c r="N9" s="39">
        <v>77</v>
      </c>
      <c r="O9" s="38">
        <v>0</v>
      </c>
      <c r="P9" s="38">
        <f t="shared" si="6"/>
        <v>0</v>
      </c>
      <c r="Q9" s="38">
        <f t="shared" si="17"/>
        <v>0</v>
      </c>
      <c r="R9" s="38"/>
      <c r="S9" s="41">
        <f t="shared" si="7"/>
        <v>85.609090909090924</v>
      </c>
      <c r="T9" s="38">
        <v>5</v>
      </c>
      <c r="W9" s="38">
        <f t="shared" si="8"/>
        <v>39</v>
      </c>
      <c r="X9" s="50" t="str">
        <f t="shared" si="9"/>
        <v>Belinda White</v>
      </c>
      <c r="Y9" s="50" t="str">
        <f t="shared" si="10"/>
        <v>Louie</v>
      </c>
      <c r="Z9" s="38">
        <v>19</v>
      </c>
      <c r="AA9" s="38">
        <v>26.18</v>
      </c>
      <c r="AB9" s="39">
        <f t="shared" si="11"/>
        <v>7.18</v>
      </c>
      <c r="AC9" s="40">
        <f t="shared" si="12"/>
        <v>7</v>
      </c>
      <c r="AD9" s="40">
        <f t="shared" si="13"/>
        <v>17.999999999999972</v>
      </c>
      <c r="AE9" s="40">
        <f t="shared" si="14"/>
        <v>438</v>
      </c>
      <c r="AF9" s="40">
        <f t="shared" si="15"/>
        <v>37.200000000000003</v>
      </c>
      <c r="AG9" s="38">
        <v>0</v>
      </c>
      <c r="AH9" s="38">
        <v>0</v>
      </c>
      <c r="AI9" s="38">
        <v>0</v>
      </c>
      <c r="AJ9" s="38">
        <v>0</v>
      </c>
      <c r="AK9" s="38">
        <v>0</v>
      </c>
      <c r="AL9" s="38">
        <v>0</v>
      </c>
      <c r="AM9" s="38">
        <v>0</v>
      </c>
      <c r="AN9" s="38">
        <v>0</v>
      </c>
      <c r="AO9" s="38">
        <v>0</v>
      </c>
      <c r="AP9" s="38">
        <v>0</v>
      </c>
      <c r="AQ9" s="38">
        <v>0</v>
      </c>
      <c r="AR9" s="38">
        <v>0</v>
      </c>
      <c r="AS9" s="38">
        <v>0</v>
      </c>
      <c r="AT9" s="38">
        <v>0</v>
      </c>
      <c r="AU9" s="38">
        <v>0</v>
      </c>
      <c r="AV9" s="38">
        <v>0</v>
      </c>
      <c r="AW9" s="38">
        <f t="shared" si="16"/>
        <v>0</v>
      </c>
    </row>
    <row r="10" spans="1:49" ht="18" customHeight="1">
      <c r="A10" s="1">
        <v>37</v>
      </c>
      <c r="B10" s="1" t="s">
        <v>92</v>
      </c>
      <c r="C10" s="1" t="s">
        <v>102</v>
      </c>
      <c r="D10" s="38">
        <v>147</v>
      </c>
      <c r="E10" s="39">
        <f t="shared" si="0"/>
        <v>66.818181818181827</v>
      </c>
      <c r="F10" s="41">
        <f t="shared" si="1"/>
        <v>49.772727272727259</v>
      </c>
      <c r="G10" s="38"/>
      <c r="H10" s="38">
        <v>3</v>
      </c>
      <c r="I10" s="40">
        <f t="shared" si="2"/>
        <v>420</v>
      </c>
      <c r="J10" s="38">
        <f t="shared" si="3"/>
        <v>0</v>
      </c>
      <c r="K10" s="40">
        <f t="shared" si="4"/>
        <v>30</v>
      </c>
      <c r="L10" s="40">
        <f t="shared" si="5"/>
        <v>30</v>
      </c>
      <c r="M10" s="38">
        <v>3</v>
      </c>
      <c r="N10" s="39">
        <v>95.94</v>
      </c>
      <c r="O10" s="38">
        <v>0</v>
      </c>
      <c r="P10" s="38">
        <f t="shared" si="6"/>
        <v>14</v>
      </c>
      <c r="Q10" s="38">
        <f t="shared" si="17"/>
        <v>14</v>
      </c>
      <c r="R10" s="38">
        <v>5</v>
      </c>
      <c r="S10" s="41">
        <f t="shared" si="7"/>
        <v>93.772727272727252</v>
      </c>
      <c r="T10" s="38">
        <v>6</v>
      </c>
      <c r="W10" s="38">
        <f t="shared" si="8"/>
        <v>37</v>
      </c>
      <c r="X10" s="50" t="str">
        <f t="shared" si="9"/>
        <v>Heidi Moore</v>
      </c>
      <c r="Y10" s="50" t="str">
        <f t="shared" si="10"/>
        <v>Shemaih Bey Charles</v>
      </c>
      <c r="Z10" s="38">
        <v>17</v>
      </c>
      <c r="AA10" s="38">
        <v>24</v>
      </c>
      <c r="AB10" s="39">
        <f t="shared" si="11"/>
        <v>7</v>
      </c>
      <c r="AC10" s="40">
        <f t="shared" si="12"/>
        <v>7</v>
      </c>
      <c r="AD10" s="40">
        <f t="shared" si="13"/>
        <v>0</v>
      </c>
      <c r="AE10" s="40">
        <f t="shared" si="14"/>
        <v>420</v>
      </c>
      <c r="AF10" s="40">
        <f t="shared" si="15"/>
        <v>30</v>
      </c>
      <c r="AG10" s="38">
        <v>0</v>
      </c>
      <c r="AH10" s="38">
        <v>0</v>
      </c>
      <c r="AI10" s="38">
        <v>0</v>
      </c>
      <c r="AJ10" s="38">
        <v>0</v>
      </c>
      <c r="AK10" s="38">
        <v>0</v>
      </c>
      <c r="AL10" s="38">
        <v>0</v>
      </c>
      <c r="AM10" s="38">
        <v>0</v>
      </c>
      <c r="AN10" s="38">
        <v>0</v>
      </c>
      <c r="AO10" s="38">
        <v>0</v>
      </c>
      <c r="AP10" s="38">
        <v>0</v>
      </c>
      <c r="AQ10" s="38">
        <v>0</v>
      </c>
      <c r="AR10" s="38">
        <v>0</v>
      </c>
      <c r="AS10" s="38">
        <v>0</v>
      </c>
      <c r="AT10" s="38">
        <v>0</v>
      </c>
      <c r="AU10" s="38">
        <v>0</v>
      </c>
      <c r="AV10" s="38">
        <v>0</v>
      </c>
      <c r="AW10" s="38">
        <f t="shared" si="16"/>
        <v>0</v>
      </c>
    </row>
    <row r="11" spans="1:49" ht="18" customHeight="1">
      <c r="A11" s="1">
        <v>38</v>
      </c>
      <c r="B11" s="1" t="s">
        <v>93</v>
      </c>
      <c r="C11" s="1" t="s">
        <v>103</v>
      </c>
      <c r="D11" s="38">
        <v>158</v>
      </c>
      <c r="E11" s="39">
        <f t="shared" si="0"/>
        <v>71.818181818181813</v>
      </c>
      <c r="F11" s="41">
        <f t="shared" si="1"/>
        <v>42.27272727272728</v>
      </c>
      <c r="G11" s="38"/>
      <c r="H11" s="38">
        <v>1</v>
      </c>
      <c r="I11" s="40">
        <f t="shared" si="2"/>
        <v>477</v>
      </c>
      <c r="J11" s="38">
        <f t="shared" si="3"/>
        <v>0</v>
      </c>
      <c r="K11" s="40">
        <f t="shared" si="4"/>
        <v>52.800000000000004</v>
      </c>
      <c r="L11" s="40">
        <f t="shared" si="5"/>
        <v>52.800000000000004</v>
      </c>
      <c r="M11" s="38">
        <v>5</v>
      </c>
      <c r="N11" s="39">
        <v>86.22</v>
      </c>
      <c r="O11" s="38">
        <v>0</v>
      </c>
      <c r="P11" s="38">
        <f t="shared" si="6"/>
        <v>5</v>
      </c>
      <c r="Q11" s="38">
        <f t="shared" si="17"/>
        <v>5</v>
      </c>
      <c r="R11" s="38">
        <v>2</v>
      </c>
      <c r="S11" s="41">
        <f t="shared" si="7"/>
        <v>100.07272727272729</v>
      </c>
      <c r="T11" s="38">
        <v>7</v>
      </c>
      <c r="W11" s="38">
        <f t="shared" si="8"/>
        <v>38</v>
      </c>
      <c r="X11" s="50" t="str">
        <f t="shared" si="9"/>
        <v>Stephanie Pure</v>
      </c>
      <c r="Y11" s="50" t="str">
        <f t="shared" si="10"/>
        <v>Binya Park Reflections</v>
      </c>
      <c r="Z11" s="38">
        <v>18</v>
      </c>
      <c r="AA11" s="38">
        <v>25.57</v>
      </c>
      <c r="AB11" s="39">
        <f t="shared" si="11"/>
        <v>7.57</v>
      </c>
      <c r="AC11" s="40">
        <f t="shared" si="12"/>
        <v>7</v>
      </c>
      <c r="AD11" s="40">
        <f t="shared" si="13"/>
        <v>57.000000000000028</v>
      </c>
      <c r="AE11" s="40">
        <f t="shared" si="14"/>
        <v>477</v>
      </c>
      <c r="AF11" s="40">
        <f t="shared" si="15"/>
        <v>52.800000000000004</v>
      </c>
      <c r="AG11" s="38">
        <v>0</v>
      </c>
      <c r="AH11" s="38">
        <v>0</v>
      </c>
      <c r="AI11" s="38">
        <v>0</v>
      </c>
      <c r="AJ11" s="38">
        <v>0</v>
      </c>
      <c r="AK11" s="38">
        <v>0</v>
      </c>
      <c r="AL11" s="38">
        <v>0</v>
      </c>
      <c r="AM11" s="38">
        <v>0</v>
      </c>
      <c r="AN11" s="38">
        <v>0</v>
      </c>
      <c r="AO11" s="38">
        <v>0</v>
      </c>
      <c r="AP11" s="38">
        <v>0</v>
      </c>
      <c r="AQ11" s="38">
        <v>0</v>
      </c>
      <c r="AR11" s="38">
        <v>0</v>
      </c>
      <c r="AS11" s="38">
        <v>0</v>
      </c>
      <c r="AT11" s="38">
        <v>0</v>
      </c>
      <c r="AU11" s="38">
        <v>0</v>
      </c>
      <c r="AV11" s="38">
        <v>0</v>
      </c>
      <c r="AW11" s="38">
        <f t="shared" si="16"/>
        <v>0</v>
      </c>
    </row>
    <row r="12" spans="1:49" ht="18" customHeight="1">
      <c r="A12" s="1">
        <v>31</v>
      </c>
      <c r="B12" s="1" t="s">
        <v>86</v>
      </c>
      <c r="C12" s="1" t="s">
        <v>96</v>
      </c>
      <c r="D12" s="38">
        <v>135</v>
      </c>
      <c r="E12" s="39">
        <f t="shared" si="0"/>
        <v>61.363636363636367</v>
      </c>
      <c r="F12" s="41">
        <f t="shared" si="1"/>
        <v>57.954545454545453</v>
      </c>
      <c r="G12" s="38"/>
      <c r="H12" s="38"/>
      <c r="I12" s="40">
        <f t="shared" si="2"/>
        <v>483.00000000000011</v>
      </c>
      <c r="J12" s="38">
        <f t="shared" si="3"/>
        <v>0</v>
      </c>
      <c r="K12" s="40">
        <f t="shared" si="4"/>
        <v>55.200000000000045</v>
      </c>
      <c r="L12" s="40">
        <f t="shared" si="5"/>
        <v>55.200000000000045</v>
      </c>
      <c r="M12" s="38"/>
      <c r="N12" s="39">
        <v>94.66</v>
      </c>
      <c r="O12" s="38">
        <v>4</v>
      </c>
      <c r="P12" s="38">
        <f t="shared" si="6"/>
        <v>13</v>
      </c>
      <c r="Q12" s="38">
        <f t="shared" si="17"/>
        <v>17</v>
      </c>
      <c r="R12" s="38"/>
      <c r="S12" s="41">
        <f t="shared" si="7"/>
        <v>130.15454545454548</v>
      </c>
      <c r="T12" s="38">
        <v>8</v>
      </c>
      <c r="W12" s="38">
        <f t="shared" si="8"/>
        <v>31</v>
      </c>
      <c r="X12" s="50" t="str">
        <f t="shared" si="9"/>
        <v>Sophie Milne</v>
      </c>
      <c r="Y12" s="50" t="str">
        <f t="shared" si="10"/>
        <v>Boomtown Araluen</v>
      </c>
      <c r="Z12" s="38">
        <v>11</v>
      </c>
      <c r="AA12" s="38">
        <v>19.03</v>
      </c>
      <c r="AB12" s="39">
        <f t="shared" si="11"/>
        <v>8.0300000000000011</v>
      </c>
      <c r="AC12" s="40">
        <f t="shared" si="12"/>
        <v>8</v>
      </c>
      <c r="AD12" s="40">
        <f t="shared" si="13"/>
        <v>3.0000000000001137</v>
      </c>
      <c r="AE12" s="40">
        <f t="shared" si="14"/>
        <v>483.00000000000011</v>
      </c>
      <c r="AF12" s="40">
        <f t="shared" si="15"/>
        <v>55.200000000000045</v>
      </c>
      <c r="AG12" s="38">
        <v>0</v>
      </c>
      <c r="AH12" s="38">
        <v>0</v>
      </c>
      <c r="AI12" s="38">
        <v>0</v>
      </c>
      <c r="AJ12" s="38">
        <v>0</v>
      </c>
      <c r="AK12" s="38">
        <v>0</v>
      </c>
      <c r="AL12" s="38">
        <v>0</v>
      </c>
      <c r="AM12" s="38">
        <v>0</v>
      </c>
      <c r="AN12" s="38">
        <v>0</v>
      </c>
      <c r="AO12" s="38">
        <v>0</v>
      </c>
      <c r="AP12" s="38">
        <v>0</v>
      </c>
      <c r="AQ12" s="38">
        <v>0</v>
      </c>
      <c r="AR12" s="38">
        <v>0</v>
      </c>
      <c r="AS12" s="38">
        <v>0</v>
      </c>
      <c r="AT12" s="38">
        <v>0</v>
      </c>
      <c r="AU12" s="38">
        <v>0</v>
      </c>
      <c r="AV12" s="38">
        <v>0</v>
      </c>
      <c r="AW12" s="38">
        <f t="shared" si="16"/>
        <v>0</v>
      </c>
    </row>
    <row r="13" spans="1:49" ht="18" customHeight="1">
      <c r="A13" s="1">
        <v>30</v>
      </c>
      <c r="B13" s="1" t="s">
        <v>85</v>
      </c>
      <c r="C13" s="1" t="s">
        <v>95</v>
      </c>
      <c r="D13" s="38">
        <v>120</v>
      </c>
      <c r="E13" s="39">
        <f t="shared" si="0"/>
        <v>54.54545454545454</v>
      </c>
      <c r="F13" s="41">
        <f t="shared" si="1"/>
        <v>68.181818181818187</v>
      </c>
      <c r="G13" s="38"/>
      <c r="H13" s="38"/>
      <c r="I13" s="40">
        <f t="shared" si="2"/>
        <v>485.00000000000006</v>
      </c>
      <c r="J13" s="38">
        <f t="shared" si="3"/>
        <v>20</v>
      </c>
      <c r="K13" s="40">
        <f t="shared" si="4"/>
        <v>56.000000000000028</v>
      </c>
      <c r="L13" s="40">
        <f t="shared" si="5"/>
        <v>76.000000000000028</v>
      </c>
      <c r="M13" s="38"/>
      <c r="N13" s="39">
        <v>79</v>
      </c>
      <c r="O13" s="38">
        <v>0</v>
      </c>
      <c r="P13" s="38">
        <f t="shared" si="6"/>
        <v>0</v>
      </c>
      <c r="Q13" s="38">
        <f t="shared" si="17"/>
        <v>0</v>
      </c>
      <c r="R13" s="38">
        <v>1</v>
      </c>
      <c r="S13" s="41">
        <f t="shared" si="7"/>
        <v>144.18181818181822</v>
      </c>
      <c r="T13" s="38">
        <v>9</v>
      </c>
      <c r="W13" s="38">
        <f t="shared" si="8"/>
        <v>30</v>
      </c>
      <c r="X13" s="50" t="str">
        <f t="shared" si="9"/>
        <v>Jessica Edgerton</v>
      </c>
      <c r="Y13" s="50" t="str">
        <f t="shared" si="10"/>
        <v>Little Miss Sunshine</v>
      </c>
      <c r="Z13" s="38">
        <v>9</v>
      </c>
      <c r="AA13" s="38">
        <v>17.05</v>
      </c>
      <c r="AB13" s="39">
        <f t="shared" si="11"/>
        <v>8.0500000000000007</v>
      </c>
      <c r="AC13" s="40">
        <f t="shared" si="12"/>
        <v>8</v>
      </c>
      <c r="AD13" s="40">
        <f t="shared" si="13"/>
        <v>5.0000000000000711</v>
      </c>
      <c r="AE13" s="40">
        <f t="shared" si="14"/>
        <v>485.00000000000006</v>
      </c>
      <c r="AF13" s="40">
        <f t="shared" si="15"/>
        <v>56.000000000000028</v>
      </c>
      <c r="AG13" s="38">
        <v>0</v>
      </c>
      <c r="AH13" s="38">
        <v>0</v>
      </c>
      <c r="AI13" s="38">
        <v>0</v>
      </c>
      <c r="AJ13" s="38">
        <v>0</v>
      </c>
      <c r="AK13" s="38">
        <v>0</v>
      </c>
      <c r="AL13" s="38">
        <v>0</v>
      </c>
      <c r="AM13" s="38">
        <v>20</v>
      </c>
      <c r="AN13" s="38">
        <v>0</v>
      </c>
      <c r="AO13" s="38">
        <v>0</v>
      </c>
      <c r="AP13" s="38">
        <v>0</v>
      </c>
      <c r="AQ13" s="38">
        <v>0</v>
      </c>
      <c r="AR13" s="38">
        <v>0</v>
      </c>
      <c r="AS13" s="38">
        <v>0</v>
      </c>
      <c r="AT13" s="38">
        <v>0</v>
      </c>
      <c r="AU13" s="38">
        <v>0</v>
      </c>
      <c r="AV13" s="38">
        <v>0</v>
      </c>
      <c r="AW13" s="38">
        <f>AG13+AH13+AI13+AJ13+AK13+AL13+AM13+AN13+AO13+AP13+AQ13+AR13+AS13+AT13+AU13+AV13</f>
        <v>20</v>
      </c>
    </row>
    <row r="14" spans="1:49" ht="18" customHeight="1">
      <c r="A14" s="1">
        <v>35</v>
      </c>
      <c r="B14" s="1" t="s">
        <v>90</v>
      </c>
      <c r="C14" s="1" t="s">
        <v>100</v>
      </c>
      <c r="D14" s="38">
        <v>145</v>
      </c>
      <c r="E14" s="39">
        <f t="shared" si="0"/>
        <v>65.909090909090907</v>
      </c>
      <c r="F14" s="41">
        <f t="shared" si="1"/>
        <v>51.13636363636364</v>
      </c>
      <c r="G14" s="38"/>
      <c r="H14" s="38">
        <v>4</v>
      </c>
      <c r="I14" s="40">
        <f t="shared" si="2"/>
        <v>741.00000000000011</v>
      </c>
      <c r="J14" s="38">
        <v>0</v>
      </c>
      <c r="K14" s="40">
        <f t="shared" si="4"/>
        <v>158.40000000000006</v>
      </c>
      <c r="L14" s="40">
        <f t="shared" si="5"/>
        <v>158.40000000000006</v>
      </c>
      <c r="M14" s="38"/>
      <c r="N14" s="38" t="s">
        <v>156</v>
      </c>
      <c r="O14" s="38"/>
      <c r="P14" s="38" t="str">
        <f t="shared" si="6"/>
        <v/>
      </c>
      <c r="Q14" s="38" t="str">
        <f t="shared" si="17"/>
        <v/>
      </c>
      <c r="R14" s="38"/>
      <c r="S14" s="41" t="str">
        <f t="shared" si="7"/>
        <v/>
      </c>
      <c r="T14" s="38" t="s">
        <v>156</v>
      </c>
      <c r="W14" s="38">
        <f t="shared" si="8"/>
        <v>35</v>
      </c>
      <c r="X14" s="50" t="str">
        <f t="shared" si="9"/>
        <v>Helen Duncan</v>
      </c>
      <c r="Y14" s="50" t="str">
        <f t="shared" si="10"/>
        <v>Morpheus Rising</v>
      </c>
      <c r="Z14" s="38">
        <v>15</v>
      </c>
      <c r="AA14" s="38">
        <v>27.21</v>
      </c>
      <c r="AB14" s="39">
        <f t="shared" si="11"/>
        <v>12.21</v>
      </c>
      <c r="AC14" s="40">
        <f t="shared" si="12"/>
        <v>12</v>
      </c>
      <c r="AD14" s="40">
        <f t="shared" si="13"/>
        <v>21.000000000000085</v>
      </c>
      <c r="AE14" s="40">
        <f t="shared" si="14"/>
        <v>741.00000000000011</v>
      </c>
      <c r="AF14" s="40">
        <f t="shared" si="15"/>
        <v>158.40000000000006</v>
      </c>
      <c r="AG14" s="38">
        <v>0</v>
      </c>
      <c r="AH14" s="38">
        <v>0</v>
      </c>
      <c r="AI14" s="38">
        <v>20</v>
      </c>
      <c r="AJ14" s="38">
        <v>0</v>
      </c>
      <c r="AK14" s="38">
        <v>0</v>
      </c>
      <c r="AL14" s="38">
        <v>0</v>
      </c>
      <c r="AM14" s="38" t="s">
        <v>156</v>
      </c>
      <c r="AN14" s="38"/>
      <c r="AO14" s="38"/>
      <c r="AP14" s="38"/>
      <c r="AQ14" s="38"/>
      <c r="AR14" s="38"/>
      <c r="AS14" s="38"/>
      <c r="AT14" s="38"/>
      <c r="AU14" s="38"/>
      <c r="AV14" s="38"/>
      <c r="AW14" s="38" t="s">
        <v>171</v>
      </c>
    </row>
    <row r="15" spans="1:49" s="16" customFormat="1">
      <c r="I15" s="34"/>
      <c r="R15" s="35"/>
    </row>
    <row r="18" spans="1:26">
      <c r="A18" t="s">
        <v>157</v>
      </c>
      <c r="B18">
        <v>82</v>
      </c>
    </row>
    <row r="21" spans="1:26">
      <c r="Z21">
        <f>60*5+25</f>
        <v>325</v>
      </c>
    </row>
    <row r="22" spans="1:26">
      <c r="Z22">
        <f>5*60+45</f>
        <v>345</v>
      </c>
    </row>
  </sheetData>
  <sortState ref="A5:AW14">
    <sortCondition ref="S5:S14"/>
  </sortState>
  <mergeCells count="9">
    <mergeCell ref="W3:Y3"/>
    <mergeCell ref="W1:AV2"/>
    <mergeCell ref="AG3:AV3"/>
    <mergeCell ref="A1:T1"/>
    <mergeCell ref="A2:C3"/>
    <mergeCell ref="D2:H3"/>
    <mergeCell ref="I2:M3"/>
    <mergeCell ref="N2:R3"/>
    <mergeCell ref="S2:T3"/>
  </mergeCells>
  <phoneticPr fontId="7" type="noConversion"/>
  <pageMargins left="0.75000000000000011" right="0.75000000000000011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2"/>
  <sheetViews>
    <sheetView workbookViewId="0">
      <selection activeCell="T14" sqref="T14"/>
    </sheetView>
  </sheetViews>
  <sheetFormatPr baseColWidth="10" defaultRowHeight="15" x14ac:dyDescent="0"/>
  <cols>
    <col min="1" max="1" width="6.83203125" customWidth="1"/>
    <col min="2" max="2" width="18.83203125" customWidth="1"/>
    <col min="3" max="3" width="21.6640625" customWidth="1"/>
    <col min="4" max="5" width="7.5" customWidth="1"/>
    <col min="6" max="6" width="7.83203125" customWidth="1"/>
    <col min="7" max="7" width="6.6640625" customWidth="1"/>
    <col min="8" max="8" width="7.1640625" customWidth="1"/>
    <col min="9" max="9" width="9.33203125" style="14" customWidth="1"/>
    <col min="10" max="10" width="6.6640625" customWidth="1"/>
    <col min="11" max="11" width="6.83203125" customWidth="1"/>
    <col min="12" max="12" width="7.1640625" customWidth="1"/>
    <col min="13" max="13" width="6.5" customWidth="1"/>
    <col min="14" max="14" width="7.33203125" customWidth="1"/>
    <col min="15" max="15" width="7.1640625" customWidth="1"/>
    <col min="16" max="16" width="8.33203125" bestFit="1" customWidth="1"/>
    <col min="17" max="17" width="7.33203125" customWidth="1"/>
    <col min="18" max="18" width="6.6640625" customWidth="1"/>
    <col min="19" max="20" width="8.83203125" customWidth="1"/>
    <col min="23" max="23" width="8.1640625" customWidth="1"/>
    <col min="24" max="24" width="17.5" customWidth="1"/>
    <col min="25" max="25" width="21.33203125" customWidth="1"/>
    <col min="26" max="32" width="6.1640625" customWidth="1"/>
    <col min="33" max="33" width="5.5" customWidth="1"/>
    <col min="34" max="34" width="5.6640625" customWidth="1"/>
    <col min="35" max="36" width="5.5" customWidth="1"/>
    <col min="37" max="38" width="5.6640625" customWidth="1"/>
    <col min="39" max="39" width="5.33203125" customWidth="1"/>
    <col min="40" max="40" width="5.83203125" customWidth="1"/>
    <col min="41" max="41" width="6.1640625" customWidth="1"/>
    <col min="42" max="43" width="5.83203125" customWidth="1"/>
    <col min="44" max="46" width="6.33203125" customWidth="1"/>
    <col min="47" max="47" width="6" customWidth="1"/>
    <col min="48" max="48" width="6.5" customWidth="1"/>
    <col min="49" max="49" width="6.83203125" customWidth="1"/>
  </cols>
  <sheetData>
    <row r="1" spans="1:50" ht="23">
      <c r="A1" s="59" t="s">
        <v>25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12"/>
      <c r="V1" s="12"/>
      <c r="W1" s="60" t="s">
        <v>20</v>
      </c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33"/>
      <c r="AX1" s="12"/>
    </row>
    <row r="2" spans="1:50">
      <c r="A2" s="61" t="s">
        <v>0</v>
      </c>
      <c r="B2" s="62"/>
      <c r="C2" s="63"/>
      <c r="D2" s="67" t="s">
        <v>5</v>
      </c>
      <c r="E2" s="68"/>
      <c r="F2" s="68"/>
      <c r="G2" s="68"/>
      <c r="H2" s="69"/>
      <c r="I2" s="73" t="s">
        <v>9</v>
      </c>
      <c r="J2" s="74"/>
      <c r="K2" s="74"/>
      <c r="L2" s="74"/>
      <c r="M2" s="75"/>
      <c r="N2" s="79" t="s">
        <v>18</v>
      </c>
      <c r="O2" s="80"/>
      <c r="P2" s="80"/>
      <c r="Q2" s="80"/>
      <c r="R2" s="81"/>
      <c r="S2" s="61" t="s">
        <v>172</v>
      </c>
      <c r="T2" s="63"/>
      <c r="U2" s="12"/>
      <c r="V2" s="12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33"/>
      <c r="AX2" s="12"/>
    </row>
    <row r="3" spans="1:50">
      <c r="A3" s="64"/>
      <c r="B3" s="65"/>
      <c r="C3" s="66"/>
      <c r="D3" s="70"/>
      <c r="E3" s="71"/>
      <c r="F3" s="71"/>
      <c r="G3" s="71"/>
      <c r="H3" s="72"/>
      <c r="I3" s="76"/>
      <c r="J3" s="77"/>
      <c r="K3" s="77"/>
      <c r="L3" s="77"/>
      <c r="M3" s="78"/>
      <c r="N3" s="82"/>
      <c r="O3" s="83"/>
      <c r="P3" s="83"/>
      <c r="Q3" s="83"/>
      <c r="R3" s="84"/>
      <c r="S3" s="64"/>
      <c r="T3" s="66"/>
      <c r="U3" s="12"/>
      <c r="V3" s="12"/>
      <c r="W3" s="85"/>
      <c r="X3" s="85"/>
      <c r="Y3" s="85"/>
      <c r="Z3" s="31"/>
      <c r="AA3" s="31"/>
      <c r="AB3" s="31"/>
      <c r="AC3" s="31"/>
      <c r="AD3" s="31"/>
      <c r="AE3" s="31"/>
      <c r="AF3" s="31"/>
      <c r="AG3" s="85" t="s">
        <v>19</v>
      </c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30"/>
      <c r="AX3" s="12"/>
    </row>
    <row r="4" spans="1:50" ht="135">
      <c r="A4" s="23" t="s">
        <v>1</v>
      </c>
      <c r="B4" s="24" t="s">
        <v>23</v>
      </c>
      <c r="C4" s="24" t="s">
        <v>24</v>
      </c>
      <c r="D4" s="25" t="s">
        <v>2</v>
      </c>
      <c r="E4" s="25" t="s">
        <v>3</v>
      </c>
      <c r="F4" s="26" t="s">
        <v>4</v>
      </c>
      <c r="G4" s="25" t="s">
        <v>11</v>
      </c>
      <c r="H4" s="27" t="s">
        <v>10</v>
      </c>
      <c r="I4" s="32" t="s">
        <v>6</v>
      </c>
      <c r="J4" s="25" t="s">
        <v>7</v>
      </c>
      <c r="K4" s="25" t="s">
        <v>8</v>
      </c>
      <c r="L4" s="29" t="s">
        <v>13</v>
      </c>
      <c r="M4" s="27" t="s">
        <v>12</v>
      </c>
      <c r="N4" s="25" t="s">
        <v>6</v>
      </c>
      <c r="O4" s="25" t="s">
        <v>7</v>
      </c>
      <c r="P4" s="25" t="s">
        <v>8</v>
      </c>
      <c r="Q4" s="29" t="s">
        <v>14</v>
      </c>
      <c r="R4" s="27" t="s">
        <v>16</v>
      </c>
      <c r="S4" s="29" t="s">
        <v>15</v>
      </c>
      <c r="T4" s="27" t="s">
        <v>17</v>
      </c>
      <c r="U4" s="12"/>
      <c r="V4" s="12"/>
      <c r="W4" s="23" t="s">
        <v>1</v>
      </c>
      <c r="X4" s="24" t="s">
        <v>23</v>
      </c>
      <c r="Y4" s="24" t="s">
        <v>24</v>
      </c>
      <c r="Z4" s="22" t="s">
        <v>159</v>
      </c>
      <c r="AA4" s="22" t="s">
        <v>160</v>
      </c>
      <c r="AB4" s="22" t="s">
        <v>168</v>
      </c>
      <c r="AC4" s="22" t="s">
        <v>169</v>
      </c>
      <c r="AD4" s="22" t="s">
        <v>164</v>
      </c>
      <c r="AE4" s="22" t="s">
        <v>170</v>
      </c>
      <c r="AF4" s="22" t="s">
        <v>158</v>
      </c>
      <c r="AG4" s="31">
        <v>1</v>
      </c>
      <c r="AH4" s="31">
        <v>2</v>
      </c>
      <c r="AI4" s="31">
        <v>3</v>
      </c>
      <c r="AJ4" s="31">
        <v>4</v>
      </c>
      <c r="AK4" s="31">
        <v>5</v>
      </c>
      <c r="AL4" s="31">
        <v>6</v>
      </c>
      <c r="AM4" s="31">
        <v>7</v>
      </c>
      <c r="AN4" s="31">
        <v>8</v>
      </c>
      <c r="AO4" s="31">
        <v>9</v>
      </c>
      <c r="AP4" s="31">
        <v>10</v>
      </c>
      <c r="AQ4" s="30">
        <v>11</v>
      </c>
      <c r="AR4" s="30">
        <v>12</v>
      </c>
      <c r="AS4" s="31">
        <v>13</v>
      </c>
      <c r="AT4" s="31">
        <v>14</v>
      </c>
      <c r="AU4" s="31">
        <v>15</v>
      </c>
      <c r="AV4" s="31">
        <v>16</v>
      </c>
      <c r="AW4" s="30" t="s">
        <v>21</v>
      </c>
      <c r="AX4" s="12"/>
    </row>
    <row r="5" spans="1:50" ht="18" customHeight="1">
      <c r="A5" s="43">
        <v>44</v>
      </c>
      <c r="B5" s="51" t="s">
        <v>109</v>
      </c>
      <c r="C5" s="51" t="s">
        <v>118</v>
      </c>
      <c r="D5" s="43">
        <v>154.5</v>
      </c>
      <c r="E5" s="44">
        <f t="shared" ref="E5:E14" si="0">D5/220*100</f>
        <v>70.227272727272734</v>
      </c>
      <c r="F5" s="45">
        <f t="shared" ref="F5:F14" si="1">(100-E5)*1.5</f>
        <v>44.659090909090899</v>
      </c>
      <c r="G5" s="43"/>
      <c r="H5" s="43">
        <v>2</v>
      </c>
      <c r="I5" s="46">
        <f t="shared" ref="I5:I14" si="2">AE5</f>
        <v>317.00000000000017</v>
      </c>
      <c r="J5" s="43">
        <f t="shared" ref="J5:J13" si="3">AW5</f>
        <v>0</v>
      </c>
      <c r="K5" s="47">
        <f t="shared" ref="K5:K14" si="4">AF5</f>
        <v>3.1999999999999318</v>
      </c>
      <c r="L5" s="43">
        <f t="shared" ref="L5:L13" si="5">J5+K5</f>
        <v>3.1999999999999318</v>
      </c>
      <c r="M5" s="43">
        <v>2</v>
      </c>
      <c r="N5" s="43">
        <v>77.94</v>
      </c>
      <c r="O5" s="43">
        <v>0</v>
      </c>
      <c r="P5" s="43">
        <f t="shared" ref="P5:P14" si="6">IF(N5="E","",IF(N5&lt;=$B$17,0,ROUNDUP(N5-$B$17,0)))</f>
        <v>0</v>
      </c>
      <c r="Q5" s="43">
        <v>0</v>
      </c>
      <c r="R5" s="43">
        <v>4</v>
      </c>
      <c r="S5" s="45">
        <f t="shared" ref="S5:S14" si="7">F5+L5+Q5</f>
        <v>47.859090909090831</v>
      </c>
      <c r="T5" s="48">
        <v>1</v>
      </c>
      <c r="U5" s="12"/>
      <c r="V5" s="12"/>
      <c r="W5" s="43">
        <f t="shared" ref="W5:W14" si="8">A5</f>
        <v>44</v>
      </c>
      <c r="X5" s="52" t="str">
        <f t="shared" ref="X5:X14" si="9">B5</f>
        <v>Alexandra Richards</v>
      </c>
      <c r="Y5" s="52" t="str">
        <f t="shared" ref="Y5:Y14" si="10">C5</f>
        <v>On Her Majesty's Service</v>
      </c>
      <c r="Z5" s="38">
        <v>24</v>
      </c>
      <c r="AA5" s="38">
        <v>29.17</v>
      </c>
      <c r="AB5" s="39">
        <f t="shared" ref="AB5:AB14" si="11">IF(ISERROR(Z5-AA5),"",AA5-Z5)</f>
        <v>5.1700000000000017</v>
      </c>
      <c r="AC5" s="40">
        <f t="shared" ref="AC5:AC14" si="12">IF(AB5="","",FLOOR(AB5,1))</f>
        <v>5</v>
      </c>
      <c r="AD5" s="40">
        <f t="shared" ref="AD5:AD14" si="13">IF(AB5="","",(AB5-AC5)*100)</f>
        <v>17.000000000000171</v>
      </c>
      <c r="AE5" s="40">
        <f t="shared" ref="AE5:AE14" si="14">IF(AB5="","",AD5+60*AC5)</f>
        <v>317.00000000000017</v>
      </c>
      <c r="AF5" s="40">
        <f t="shared" ref="AF5:AF13" si="15">IF(AE5="","",IF(AE5&lt;$Z$21,$Z$21-AE5,IF(AE5&gt;$Z$22,AE5-$Z$22,0))*0.4)</f>
        <v>3.1999999999999318</v>
      </c>
      <c r="AG5" s="43">
        <v>0</v>
      </c>
      <c r="AH5" s="43">
        <v>0</v>
      </c>
      <c r="AI5" s="43">
        <v>0</v>
      </c>
      <c r="AJ5" s="43">
        <v>0</v>
      </c>
      <c r="AK5" s="43">
        <v>0</v>
      </c>
      <c r="AL5" s="43">
        <v>0</v>
      </c>
      <c r="AM5" s="43">
        <v>0</v>
      </c>
      <c r="AN5" s="43">
        <v>0</v>
      </c>
      <c r="AO5" s="43">
        <v>0</v>
      </c>
      <c r="AP5" s="43">
        <v>0</v>
      </c>
      <c r="AQ5" s="43">
        <v>0</v>
      </c>
      <c r="AR5" s="43">
        <v>0</v>
      </c>
      <c r="AS5" s="43">
        <v>0</v>
      </c>
      <c r="AT5" s="43">
        <v>0</v>
      </c>
      <c r="AU5" s="43">
        <v>0</v>
      </c>
      <c r="AV5" s="43">
        <v>0</v>
      </c>
      <c r="AW5" s="43">
        <f t="shared" ref="AW5:AW13" si="16">AG5+AH5+AI5+AJ5+AK5+AL5+AM5+AN5+AO5+AP5+AQ5+AR5+AS5+AT5+AU5+AV5</f>
        <v>0</v>
      </c>
      <c r="AX5" s="12"/>
    </row>
    <row r="6" spans="1:50" ht="18" customHeight="1">
      <c r="A6" s="43">
        <v>42</v>
      </c>
      <c r="B6" s="51" t="s">
        <v>107</v>
      </c>
      <c r="C6" s="51" t="s">
        <v>116</v>
      </c>
      <c r="D6" s="43">
        <v>156.5</v>
      </c>
      <c r="E6" s="44">
        <f t="shared" si="0"/>
        <v>71.136363636363626</v>
      </c>
      <c r="F6" s="45">
        <f t="shared" si="1"/>
        <v>43.295454545454561</v>
      </c>
      <c r="G6" s="43"/>
      <c r="H6" s="43">
        <v>1</v>
      </c>
      <c r="I6" s="46">
        <f t="shared" si="2"/>
        <v>361.00000000000017</v>
      </c>
      <c r="J6" s="43">
        <f t="shared" si="3"/>
        <v>0</v>
      </c>
      <c r="K6" s="47">
        <f t="shared" si="4"/>
        <v>6.4000000000000687</v>
      </c>
      <c r="L6" s="43">
        <f t="shared" si="5"/>
        <v>6.4000000000000687</v>
      </c>
      <c r="M6" s="43">
        <v>4</v>
      </c>
      <c r="N6" s="43">
        <v>71.59</v>
      </c>
      <c r="O6" s="43">
        <v>0</v>
      </c>
      <c r="P6" s="43">
        <f t="shared" si="6"/>
        <v>0</v>
      </c>
      <c r="Q6" s="43">
        <v>0</v>
      </c>
      <c r="R6" s="43"/>
      <c r="S6" s="45">
        <f t="shared" si="7"/>
        <v>49.695454545454631</v>
      </c>
      <c r="T6" s="38">
        <v>2</v>
      </c>
      <c r="U6" s="12"/>
      <c r="V6" s="12"/>
      <c r="W6" s="43">
        <f t="shared" si="8"/>
        <v>42</v>
      </c>
      <c r="X6" s="52" t="str">
        <f t="shared" si="9"/>
        <v>Rebecca Gaukroger</v>
      </c>
      <c r="Y6" s="52" t="str">
        <f t="shared" si="10"/>
        <v>Otfordvalley Jordan</v>
      </c>
      <c r="Z6" s="38">
        <v>22</v>
      </c>
      <c r="AA6" s="38">
        <v>28.01</v>
      </c>
      <c r="AB6" s="39">
        <f t="shared" si="11"/>
        <v>6.0100000000000016</v>
      </c>
      <c r="AC6" s="40">
        <f t="shared" si="12"/>
        <v>6</v>
      </c>
      <c r="AD6" s="40">
        <f t="shared" si="13"/>
        <v>1.0000000000001563</v>
      </c>
      <c r="AE6" s="40">
        <f t="shared" si="14"/>
        <v>361.00000000000017</v>
      </c>
      <c r="AF6" s="40">
        <f t="shared" si="15"/>
        <v>6.4000000000000687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43">
        <v>0</v>
      </c>
      <c r="AO6" s="43">
        <v>0</v>
      </c>
      <c r="AP6" s="43">
        <v>0</v>
      </c>
      <c r="AQ6" s="43">
        <v>0</v>
      </c>
      <c r="AR6" s="43">
        <v>0</v>
      </c>
      <c r="AS6" s="43">
        <v>0</v>
      </c>
      <c r="AT6" s="43">
        <v>0</v>
      </c>
      <c r="AU6" s="43">
        <v>0</v>
      </c>
      <c r="AV6" s="43">
        <v>0</v>
      </c>
      <c r="AW6" s="43">
        <f t="shared" si="16"/>
        <v>0</v>
      </c>
      <c r="AX6" s="12"/>
    </row>
    <row r="7" spans="1:50" ht="18" customHeight="1">
      <c r="A7" s="43">
        <v>46</v>
      </c>
      <c r="B7" s="51" t="s">
        <v>111</v>
      </c>
      <c r="C7" s="51" t="s">
        <v>120</v>
      </c>
      <c r="D7" s="43">
        <v>127.5</v>
      </c>
      <c r="E7" s="44">
        <f t="shared" si="0"/>
        <v>57.95454545454546</v>
      </c>
      <c r="F7" s="45">
        <f t="shared" si="1"/>
        <v>63.068181818181813</v>
      </c>
      <c r="G7" s="43"/>
      <c r="H7" s="43"/>
      <c r="I7" s="46">
        <f t="shared" si="2"/>
        <v>342.00000000000017</v>
      </c>
      <c r="J7" s="43">
        <f t="shared" si="3"/>
        <v>0</v>
      </c>
      <c r="K7" s="47">
        <f t="shared" si="4"/>
        <v>0</v>
      </c>
      <c r="L7" s="43">
        <f t="shared" si="5"/>
        <v>0</v>
      </c>
      <c r="M7" s="43">
        <v>1</v>
      </c>
      <c r="N7" s="43">
        <v>66.319999999999993</v>
      </c>
      <c r="O7" s="43">
        <v>8</v>
      </c>
      <c r="P7" s="43">
        <f t="shared" si="6"/>
        <v>0</v>
      </c>
      <c r="Q7" s="43">
        <v>0</v>
      </c>
      <c r="R7" s="43"/>
      <c r="S7" s="45">
        <f t="shared" si="7"/>
        <v>63.068181818181813</v>
      </c>
      <c r="T7" s="38">
        <v>3</v>
      </c>
      <c r="U7" s="12"/>
      <c r="V7" s="12"/>
      <c r="W7" s="43">
        <f t="shared" si="8"/>
        <v>46</v>
      </c>
      <c r="X7" s="52" t="str">
        <f t="shared" si="9"/>
        <v>Emily Beattie</v>
      </c>
      <c r="Y7" s="52" t="str">
        <f t="shared" si="10"/>
        <v>Keisha</v>
      </c>
      <c r="Z7" s="38">
        <v>26</v>
      </c>
      <c r="AA7" s="38">
        <v>31.42</v>
      </c>
      <c r="AB7" s="39">
        <f t="shared" si="11"/>
        <v>5.4200000000000017</v>
      </c>
      <c r="AC7" s="40">
        <f t="shared" si="12"/>
        <v>5</v>
      </c>
      <c r="AD7" s="40">
        <f t="shared" si="13"/>
        <v>42.000000000000171</v>
      </c>
      <c r="AE7" s="40">
        <f t="shared" si="14"/>
        <v>342.00000000000017</v>
      </c>
      <c r="AF7" s="40">
        <f t="shared" si="15"/>
        <v>0</v>
      </c>
      <c r="AG7" s="43">
        <v>0</v>
      </c>
      <c r="AH7" s="43">
        <v>0</v>
      </c>
      <c r="AI7" s="43">
        <v>0</v>
      </c>
      <c r="AJ7" s="43">
        <v>0</v>
      </c>
      <c r="AK7" s="43">
        <v>0</v>
      </c>
      <c r="AL7" s="43">
        <v>0</v>
      </c>
      <c r="AM7" s="43">
        <v>0</v>
      </c>
      <c r="AN7" s="43">
        <v>0</v>
      </c>
      <c r="AO7" s="43">
        <v>0</v>
      </c>
      <c r="AP7" s="43">
        <v>0</v>
      </c>
      <c r="AQ7" s="43">
        <v>0</v>
      </c>
      <c r="AR7" s="43">
        <v>0</v>
      </c>
      <c r="AS7" s="43">
        <v>0</v>
      </c>
      <c r="AT7" s="43">
        <v>0</v>
      </c>
      <c r="AU7" s="43">
        <v>0</v>
      </c>
      <c r="AV7" s="43">
        <v>0</v>
      </c>
      <c r="AW7" s="43">
        <f t="shared" si="16"/>
        <v>0</v>
      </c>
      <c r="AX7" s="12"/>
    </row>
    <row r="8" spans="1:50" ht="18" customHeight="1">
      <c r="A8" s="43">
        <v>45</v>
      </c>
      <c r="B8" s="51" t="s">
        <v>110</v>
      </c>
      <c r="C8" s="51" t="s">
        <v>119</v>
      </c>
      <c r="D8" s="43">
        <v>128.5</v>
      </c>
      <c r="E8" s="44">
        <f t="shared" si="0"/>
        <v>58.409090909090914</v>
      </c>
      <c r="F8" s="45">
        <f t="shared" si="1"/>
        <v>62.386363636363626</v>
      </c>
      <c r="G8" s="43"/>
      <c r="H8" s="43">
        <v>5</v>
      </c>
      <c r="I8" s="46">
        <f t="shared" si="2"/>
        <v>314.00000000000006</v>
      </c>
      <c r="J8" s="43">
        <f t="shared" si="3"/>
        <v>20</v>
      </c>
      <c r="K8" s="47">
        <f t="shared" si="4"/>
        <v>4.3999999999999773</v>
      </c>
      <c r="L8" s="43">
        <f t="shared" si="5"/>
        <v>24.399999999999977</v>
      </c>
      <c r="M8" s="43">
        <v>3</v>
      </c>
      <c r="N8" s="43">
        <v>72.5</v>
      </c>
      <c r="O8" s="43">
        <v>0</v>
      </c>
      <c r="P8" s="43">
        <f t="shared" si="6"/>
        <v>0</v>
      </c>
      <c r="Q8" s="43">
        <v>0</v>
      </c>
      <c r="R8" s="43">
        <v>5</v>
      </c>
      <c r="S8" s="45">
        <f t="shared" si="7"/>
        <v>86.786363636363603</v>
      </c>
      <c r="T8" s="48">
        <v>4</v>
      </c>
      <c r="U8" s="12"/>
      <c r="V8" s="12"/>
      <c r="W8" s="43">
        <f t="shared" si="8"/>
        <v>45</v>
      </c>
      <c r="X8" s="52" t="str">
        <f t="shared" si="9"/>
        <v>Isobel Iffland-Mihaich</v>
      </c>
      <c r="Y8" s="52" t="str">
        <f t="shared" si="10"/>
        <v>Rosebank Mister Fire</v>
      </c>
      <c r="Z8" s="38">
        <v>25</v>
      </c>
      <c r="AA8" s="38">
        <v>30.14</v>
      </c>
      <c r="AB8" s="39">
        <f t="shared" si="11"/>
        <v>5.1400000000000006</v>
      </c>
      <c r="AC8" s="40">
        <f t="shared" si="12"/>
        <v>5</v>
      </c>
      <c r="AD8" s="40">
        <f t="shared" si="13"/>
        <v>14.000000000000057</v>
      </c>
      <c r="AE8" s="40">
        <f t="shared" si="14"/>
        <v>314.00000000000006</v>
      </c>
      <c r="AF8" s="40">
        <f t="shared" si="15"/>
        <v>4.3999999999999773</v>
      </c>
      <c r="AG8" s="43">
        <v>0</v>
      </c>
      <c r="AH8" s="43">
        <v>0</v>
      </c>
      <c r="AI8" s="43">
        <v>0</v>
      </c>
      <c r="AJ8" s="43">
        <v>0</v>
      </c>
      <c r="AK8" s="43">
        <v>0</v>
      </c>
      <c r="AL8" s="43">
        <v>0</v>
      </c>
      <c r="AM8" s="43">
        <v>20</v>
      </c>
      <c r="AN8" s="43">
        <v>0</v>
      </c>
      <c r="AO8" s="43">
        <v>0</v>
      </c>
      <c r="AP8" s="43">
        <v>0</v>
      </c>
      <c r="AQ8" s="43">
        <v>0</v>
      </c>
      <c r="AR8" s="43">
        <v>0</v>
      </c>
      <c r="AS8" s="43">
        <v>0</v>
      </c>
      <c r="AT8" s="43">
        <v>0</v>
      </c>
      <c r="AU8" s="43">
        <v>0</v>
      </c>
      <c r="AV8" s="43">
        <v>0</v>
      </c>
      <c r="AW8" s="43">
        <f t="shared" si="16"/>
        <v>20</v>
      </c>
      <c r="AX8" s="12"/>
    </row>
    <row r="9" spans="1:50" ht="18" customHeight="1">
      <c r="A9" s="43">
        <v>40</v>
      </c>
      <c r="B9" s="51" t="s">
        <v>38</v>
      </c>
      <c r="C9" s="51" t="s">
        <v>105</v>
      </c>
      <c r="D9" s="43">
        <v>125.5</v>
      </c>
      <c r="E9" s="44">
        <f t="shared" si="0"/>
        <v>57.045454545454547</v>
      </c>
      <c r="F9" s="45">
        <f t="shared" si="1"/>
        <v>64.431818181818187</v>
      </c>
      <c r="G9" s="43"/>
      <c r="H9" s="43"/>
      <c r="I9" s="46">
        <f t="shared" si="2"/>
        <v>361.99999999999994</v>
      </c>
      <c r="J9" s="43">
        <f t="shared" si="3"/>
        <v>20</v>
      </c>
      <c r="K9" s="47">
        <f t="shared" si="4"/>
        <v>6.7999999999999776</v>
      </c>
      <c r="L9" s="43">
        <f t="shared" si="5"/>
        <v>26.799999999999976</v>
      </c>
      <c r="M9" s="43">
        <v>5</v>
      </c>
      <c r="N9" s="43">
        <v>70.72</v>
      </c>
      <c r="O9" s="43">
        <v>0</v>
      </c>
      <c r="P9" s="43">
        <f t="shared" si="6"/>
        <v>0</v>
      </c>
      <c r="Q9" s="43">
        <v>0</v>
      </c>
      <c r="R9" s="43"/>
      <c r="S9" s="45">
        <f t="shared" si="7"/>
        <v>91.23181818181817</v>
      </c>
      <c r="T9" s="38">
        <v>5</v>
      </c>
      <c r="U9" s="12"/>
      <c r="V9" s="12"/>
      <c r="W9" s="43">
        <f t="shared" si="8"/>
        <v>40</v>
      </c>
      <c r="X9" s="52" t="str">
        <f t="shared" si="9"/>
        <v>Martina Speechley</v>
      </c>
      <c r="Y9" s="52" t="str">
        <f t="shared" si="10"/>
        <v>Sometimes</v>
      </c>
      <c r="Z9" s="38">
        <v>20</v>
      </c>
      <c r="AA9" s="38">
        <v>26.02</v>
      </c>
      <c r="AB9" s="39">
        <f t="shared" si="11"/>
        <v>6.02</v>
      </c>
      <c r="AC9" s="40">
        <f t="shared" si="12"/>
        <v>6</v>
      </c>
      <c r="AD9" s="40">
        <f t="shared" si="13"/>
        <v>1.9999999999999574</v>
      </c>
      <c r="AE9" s="40">
        <f t="shared" si="14"/>
        <v>361.99999999999994</v>
      </c>
      <c r="AF9" s="40">
        <f t="shared" si="15"/>
        <v>6.7999999999999776</v>
      </c>
      <c r="AG9" s="43">
        <v>0</v>
      </c>
      <c r="AH9" s="43">
        <v>0</v>
      </c>
      <c r="AI9" s="43">
        <v>0</v>
      </c>
      <c r="AJ9" s="43">
        <v>0</v>
      </c>
      <c r="AK9" s="43">
        <v>0</v>
      </c>
      <c r="AL9" s="43">
        <v>0</v>
      </c>
      <c r="AM9" s="43">
        <v>20</v>
      </c>
      <c r="AN9" s="43">
        <v>0</v>
      </c>
      <c r="AO9" s="43">
        <v>0</v>
      </c>
      <c r="AP9" s="43">
        <v>0</v>
      </c>
      <c r="AQ9" s="43">
        <v>0</v>
      </c>
      <c r="AR9" s="43">
        <v>0</v>
      </c>
      <c r="AS9" s="43">
        <v>0</v>
      </c>
      <c r="AT9" s="43">
        <v>0</v>
      </c>
      <c r="AU9" s="43">
        <v>0</v>
      </c>
      <c r="AV9" s="43">
        <v>0</v>
      </c>
      <c r="AW9" s="43">
        <f t="shared" si="16"/>
        <v>20</v>
      </c>
      <c r="AX9" s="12"/>
    </row>
    <row r="10" spans="1:50" ht="18" customHeight="1">
      <c r="A10" s="43">
        <v>43</v>
      </c>
      <c r="B10" s="51" t="s">
        <v>108</v>
      </c>
      <c r="C10" s="51" t="s">
        <v>117</v>
      </c>
      <c r="D10" s="43">
        <v>123</v>
      </c>
      <c r="E10" s="44">
        <f t="shared" si="0"/>
        <v>55.909090909090907</v>
      </c>
      <c r="F10" s="45">
        <f t="shared" si="1"/>
        <v>66.13636363636364</v>
      </c>
      <c r="G10" s="43"/>
      <c r="H10" s="43"/>
      <c r="I10" s="46">
        <f t="shared" si="2"/>
        <v>427</v>
      </c>
      <c r="J10" s="43">
        <f t="shared" si="3"/>
        <v>20</v>
      </c>
      <c r="K10" s="47">
        <f t="shared" si="4"/>
        <v>32.800000000000004</v>
      </c>
      <c r="L10" s="43">
        <f t="shared" si="5"/>
        <v>52.800000000000004</v>
      </c>
      <c r="M10" s="43"/>
      <c r="N10" s="43">
        <v>78.22</v>
      </c>
      <c r="O10" s="43">
        <v>0</v>
      </c>
      <c r="P10" s="43">
        <f t="shared" si="6"/>
        <v>0</v>
      </c>
      <c r="Q10" s="43">
        <v>0</v>
      </c>
      <c r="R10" s="43">
        <v>2</v>
      </c>
      <c r="S10" s="45">
        <f t="shared" si="7"/>
        <v>118.93636363636364</v>
      </c>
      <c r="T10" s="38">
        <v>6</v>
      </c>
      <c r="U10" s="12"/>
      <c r="V10" s="12"/>
      <c r="W10" s="43">
        <f t="shared" si="8"/>
        <v>43</v>
      </c>
      <c r="X10" s="52" t="str">
        <f t="shared" si="9"/>
        <v>Alana Scicluna</v>
      </c>
      <c r="Y10" s="52" t="str">
        <f t="shared" si="10"/>
        <v>Rockstar</v>
      </c>
      <c r="Z10" s="38">
        <v>23</v>
      </c>
      <c r="AA10" s="38">
        <v>30.07</v>
      </c>
      <c r="AB10" s="39">
        <f t="shared" si="11"/>
        <v>7.07</v>
      </c>
      <c r="AC10" s="40">
        <f t="shared" si="12"/>
        <v>7</v>
      </c>
      <c r="AD10" s="40">
        <f t="shared" si="13"/>
        <v>7.0000000000000284</v>
      </c>
      <c r="AE10" s="40">
        <f t="shared" si="14"/>
        <v>427</v>
      </c>
      <c r="AF10" s="40">
        <f t="shared" si="15"/>
        <v>32.800000000000004</v>
      </c>
      <c r="AG10" s="43">
        <v>0</v>
      </c>
      <c r="AH10" s="43">
        <v>0</v>
      </c>
      <c r="AI10" s="43">
        <v>0</v>
      </c>
      <c r="AJ10" s="43">
        <v>0</v>
      </c>
      <c r="AK10" s="43">
        <v>0</v>
      </c>
      <c r="AL10" s="43">
        <v>0</v>
      </c>
      <c r="AM10" s="43">
        <v>20</v>
      </c>
      <c r="AN10" s="43">
        <v>0</v>
      </c>
      <c r="AO10" s="43">
        <v>0</v>
      </c>
      <c r="AP10" s="43">
        <v>0</v>
      </c>
      <c r="AQ10" s="43">
        <v>0</v>
      </c>
      <c r="AR10" s="43">
        <v>0</v>
      </c>
      <c r="AS10" s="43">
        <v>0</v>
      </c>
      <c r="AT10" s="43">
        <v>0</v>
      </c>
      <c r="AU10" s="43">
        <v>0</v>
      </c>
      <c r="AV10" s="43">
        <v>0</v>
      </c>
      <c r="AW10" s="43">
        <f t="shared" si="16"/>
        <v>20</v>
      </c>
      <c r="AX10" s="12"/>
    </row>
    <row r="11" spans="1:50" ht="18" customHeight="1">
      <c r="A11" s="43">
        <v>47</v>
      </c>
      <c r="B11" s="51" t="s">
        <v>112</v>
      </c>
      <c r="C11" s="51" t="s">
        <v>121</v>
      </c>
      <c r="D11" s="43">
        <v>134</v>
      </c>
      <c r="E11" s="44">
        <f t="shared" si="0"/>
        <v>60.909090909090914</v>
      </c>
      <c r="F11" s="45">
        <f t="shared" si="1"/>
        <v>58.636363636363626</v>
      </c>
      <c r="G11" s="43"/>
      <c r="H11" s="43">
        <v>4</v>
      </c>
      <c r="I11" s="46">
        <f t="shared" si="2"/>
        <v>558</v>
      </c>
      <c r="J11" s="43">
        <f t="shared" si="3"/>
        <v>0</v>
      </c>
      <c r="K11" s="47">
        <f t="shared" si="4"/>
        <v>85.2</v>
      </c>
      <c r="L11" s="43">
        <f t="shared" si="5"/>
        <v>85.2</v>
      </c>
      <c r="M11" s="43"/>
      <c r="N11" s="43">
        <v>107.5</v>
      </c>
      <c r="O11" s="43">
        <v>0</v>
      </c>
      <c r="P11" s="43">
        <f t="shared" si="6"/>
        <v>26</v>
      </c>
      <c r="Q11" s="43">
        <v>0</v>
      </c>
      <c r="R11" s="43"/>
      <c r="S11" s="45">
        <f t="shared" si="7"/>
        <v>143.83636363636361</v>
      </c>
      <c r="T11" s="38">
        <v>7</v>
      </c>
      <c r="U11" s="12"/>
      <c r="V11" s="12"/>
      <c r="W11" s="43">
        <f t="shared" si="8"/>
        <v>47</v>
      </c>
      <c r="X11" s="52" t="str">
        <f t="shared" si="9"/>
        <v>Janet Lennox</v>
      </c>
      <c r="Y11" s="52" t="str">
        <f t="shared" si="10"/>
        <v>Husky</v>
      </c>
      <c r="Z11" s="38">
        <v>27</v>
      </c>
      <c r="AA11" s="38">
        <v>36.18</v>
      </c>
      <c r="AB11" s="39">
        <f t="shared" si="11"/>
        <v>9.18</v>
      </c>
      <c r="AC11" s="40">
        <f t="shared" si="12"/>
        <v>9</v>
      </c>
      <c r="AD11" s="40">
        <f t="shared" si="13"/>
        <v>17.999999999999972</v>
      </c>
      <c r="AE11" s="40">
        <f t="shared" si="14"/>
        <v>558</v>
      </c>
      <c r="AF11" s="40">
        <f t="shared" si="15"/>
        <v>85.2</v>
      </c>
      <c r="AG11" s="43">
        <v>0</v>
      </c>
      <c r="AH11" s="43">
        <v>0</v>
      </c>
      <c r="AI11" s="43">
        <v>0</v>
      </c>
      <c r="AJ11" s="43">
        <v>0</v>
      </c>
      <c r="AK11" s="43">
        <v>0</v>
      </c>
      <c r="AL11" s="43">
        <v>0</v>
      </c>
      <c r="AM11" s="43">
        <v>0</v>
      </c>
      <c r="AN11" s="43">
        <v>0</v>
      </c>
      <c r="AO11" s="43">
        <v>0</v>
      </c>
      <c r="AP11" s="43">
        <v>0</v>
      </c>
      <c r="AQ11" s="43">
        <v>0</v>
      </c>
      <c r="AR11" s="43">
        <v>0</v>
      </c>
      <c r="AS11" s="43">
        <v>0</v>
      </c>
      <c r="AT11" s="43">
        <v>0</v>
      </c>
      <c r="AU11" s="43">
        <v>0</v>
      </c>
      <c r="AV11" s="43">
        <v>0</v>
      </c>
      <c r="AW11" s="43">
        <f t="shared" si="16"/>
        <v>0</v>
      </c>
      <c r="AX11" s="12"/>
    </row>
    <row r="12" spans="1:50" ht="18" customHeight="1">
      <c r="A12" s="43">
        <v>41</v>
      </c>
      <c r="B12" s="51" t="s">
        <v>106</v>
      </c>
      <c r="C12" s="51" t="s">
        <v>115</v>
      </c>
      <c r="D12" s="43">
        <v>125</v>
      </c>
      <c r="E12" s="44">
        <f t="shared" si="0"/>
        <v>56.81818181818182</v>
      </c>
      <c r="F12" s="45">
        <f t="shared" si="1"/>
        <v>64.772727272727266</v>
      </c>
      <c r="G12" s="43"/>
      <c r="H12" s="43"/>
      <c r="I12" s="46">
        <f t="shared" si="2"/>
        <v>557.00000000000023</v>
      </c>
      <c r="J12" s="43">
        <f t="shared" si="3"/>
        <v>0</v>
      </c>
      <c r="K12" s="47">
        <f t="shared" si="4"/>
        <v>84.800000000000097</v>
      </c>
      <c r="L12" s="43">
        <f t="shared" si="5"/>
        <v>84.800000000000097</v>
      </c>
      <c r="M12" s="43"/>
      <c r="N12" s="43">
        <v>85.87</v>
      </c>
      <c r="O12" s="43">
        <v>0</v>
      </c>
      <c r="P12" s="43">
        <f t="shared" si="6"/>
        <v>4</v>
      </c>
      <c r="Q12" s="43">
        <v>0</v>
      </c>
      <c r="R12" s="43">
        <v>3</v>
      </c>
      <c r="S12" s="45">
        <f t="shared" si="7"/>
        <v>149.57272727272738</v>
      </c>
      <c r="T12" s="38">
        <v>8</v>
      </c>
      <c r="U12" s="12"/>
      <c r="V12" s="12"/>
      <c r="W12" s="43">
        <f t="shared" si="8"/>
        <v>41</v>
      </c>
      <c r="X12" s="52" t="str">
        <f t="shared" si="9"/>
        <v>Suzanne Breitkoft</v>
      </c>
      <c r="Y12" s="52" t="str">
        <f t="shared" si="10"/>
        <v>Megnificent</v>
      </c>
      <c r="Z12" s="38">
        <v>21</v>
      </c>
      <c r="AA12" s="38">
        <v>30.17</v>
      </c>
      <c r="AB12" s="39">
        <f t="shared" si="11"/>
        <v>9.1700000000000017</v>
      </c>
      <c r="AC12" s="40">
        <f t="shared" si="12"/>
        <v>9</v>
      </c>
      <c r="AD12" s="40">
        <f t="shared" si="13"/>
        <v>17.000000000000171</v>
      </c>
      <c r="AE12" s="40">
        <f t="shared" si="14"/>
        <v>557.00000000000023</v>
      </c>
      <c r="AF12" s="40">
        <f t="shared" si="15"/>
        <v>84.800000000000097</v>
      </c>
      <c r="AG12" s="43">
        <v>0</v>
      </c>
      <c r="AH12" s="43">
        <v>0</v>
      </c>
      <c r="AI12" s="43">
        <v>0</v>
      </c>
      <c r="AJ12" s="43">
        <v>0</v>
      </c>
      <c r="AK12" s="43">
        <v>0</v>
      </c>
      <c r="AL12" s="43">
        <v>0</v>
      </c>
      <c r="AM12" s="43">
        <v>0</v>
      </c>
      <c r="AN12" s="43">
        <v>0</v>
      </c>
      <c r="AO12" s="43">
        <v>0</v>
      </c>
      <c r="AP12" s="43">
        <v>0</v>
      </c>
      <c r="AQ12" s="43">
        <v>0</v>
      </c>
      <c r="AR12" s="43">
        <v>0</v>
      </c>
      <c r="AS12" s="43">
        <v>0</v>
      </c>
      <c r="AT12" s="43">
        <v>0</v>
      </c>
      <c r="AU12" s="43">
        <v>0</v>
      </c>
      <c r="AV12" s="43">
        <v>0</v>
      </c>
      <c r="AW12" s="43">
        <f t="shared" si="16"/>
        <v>0</v>
      </c>
      <c r="AX12" s="12"/>
    </row>
    <row r="13" spans="1:50" ht="18" customHeight="1">
      <c r="A13" s="43">
        <v>49</v>
      </c>
      <c r="B13" s="51" t="s">
        <v>114</v>
      </c>
      <c r="C13" s="51" t="s">
        <v>123</v>
      </c>
      <c r="D13" s="43">
        <v>141.5</v>
      </c>
      <c r="E13" s="44">
        <f t="shared" si="0"/>
        <v>64.318181818181813</v>
      </c>
      <c r="F13" s="45">
        <f t="shared" si="1"/>
        <v>53.52272727272728</v>
      </c>
      <c r="G13" s="43"/>
      <c r="H13" s="43">
        <v>3</v>
      </c>
      <c r="I13" s="46">
        <f t="shared" si="2"/>
        <v>625.99999999999977</v>
      </c>
      <c r="J13" s="43">
        <f t="shared" si="3"/>
        <v>40</v>
      </c>
      <c r="K13" s="47">
        <f t="shared" si="4"/>
        <v>112.39999999999992</v>
      </c>
      <c r="L13" s="43">
        <f t="shared" si="5"/>
        <v>152.39999999999992</v>
      </c>
      <c r="M13" s="43"/>
      <c r="N13" s="43">
        <v>111.5</v>
      </c>
      <c r="O13" s="43">
        <v>12</v>
      </c>
      <c r="P13" s="43">
        <f t="shared" si="6"/>
        <v>30</v>
      </c>
      <c r="Q13" s="43">
        <v>0</v>
      </c>
      <c r="R13" s="43"/>
      <c r="S13" s="45">
        <f t="shared" si="7"/>
        <v>205.9227272727272</v>
      </c>
      <c r="T13" s="43">
        <v>9</v>
      </c>
      <c r="U13" s="12"/>
      <c r="V13" s="12"/>
      <c r="W13" s="43">
        <f t="shared" si="8"/>
        <v>49</v>
      </c>
      <c r="X13" s="52" t="str">
        <f t="shared" si="9"/>
        <v>Michaela Leonard</v>
      </c>
      <c r="Y13" s="52" t="str">
        <f t="shared" si="10"/>
        <v>Coolidowns Geronimo</v>
      </c>
      <c r="Z13" s="38">
        <v>29</v>
      </c>
      <c r="AA13" s="38">
        <v>39.26</v>
      </c>
      <c r="AB13" s="39">
        <f t="shared" si="11"/>
        <v>10.259999999999998</v>
      </c>
      <c r="AC13" s="40">
        <f t="shared" si="12"/>
        <v>10</v>
      </c>
      <c r="AD13" s="40">
        <f t="shared" si="13"/>
        <v>25.999999999999801</v>
      </c>
      <c r="AE13" s="40">
        <f t="shared" si="14"/>
        <v>625.99999999999977</v>
      </c>
      <c r="AF13" s="40">
        <f t="shared" si="15"/>
        <v>112.39999999999992</v>
      </c>
      <c r="AG13" s="43">
        <v>0</v>
      </c>
      <c r="AH13" s="43">
        <v>0</v>
      </c>
      <c r="AI13" s="43">
        <v>0</v>
      </c>
      <c r="AJ13" s="43">
        <v>0</v>
      </c>
      <c r="AK13" s="43">
        <v>0</v>
      </c>
      <c r="AL13" s="43">
        <v>0</v>
      </c>
      <c r="AM13" s="43">
        <v>40</v>
      </c>
      <c r="AN13" s="43">
        <v>0</v>
      </c>
      <c r="AO13" s="43">
        <v>0</v>
      </c>
      <c r="AP13" s="43">
        <v>0</v>
      </c>
      <c r="AQ13" s="43">
        <v>0</v>
      </c>
      <c r="AR13" s="43">
        <v>0</v>
      </c>
      <c r="AS13" s="43">
        <v>0</v>
      </c>
      <c r="AT13" s="43">
        <v>0</v>
      </c>
      <c r="AU13" s="43">
        <v>0</v>
      </c>
      <c r="AV13" s="43">
        <v>0</v>
      </c>
      <c r="AW13" s="43">
        <f t="shared" si="16"/>
        <v>40</v>
      </c>
      <c r="AX13" s="12"/>
    </row>
    <row r="14" spans="1:50" ht="18" customHeight="1">
      <c r="A14" s="43">
        <v>48</v>
      </c>
      <c r="B14" s="51" t="s">
        <v>113</v>
      </c>
      <c r="C14" s="51" t="s">
        <v>122</v>
      </c>
      <c r="D14" s="43">
        <v>115</v>
      </c>
      <c r="E14" s="44">
        <f t="shared" si="0"/>
        <v>52.272727272727273</v>
      </c>
      <c r="F14" s="45">
        <f t="shared" si="1"/>
        <v>71.590909090909093</v>
      </c>
      <c r="G14" s="43"/>
      <c r="H14" s="43"/>
      <c r="I14" s="46">
        <f t="shared" si="2"/>
        <v>0</v>
      </c>
      <c r="J14" s="43"/>
      <c r="K14" s="47">
        <f t="shared" si="4"/>
        <v>0</v>
      </c>
      <c r="L14" s="43"/>
      <c r="M14" s="43"/>
      <c r="N14" s="43">
        <v>78.5</v>
      </c>
      <c r="O14" s="43">
        <v>0</v>
      </c>
      <c r="P14" s="43">
        <f t="shared" si="6"/>
        <v>0</v>
      </c>
      <c r="Q14" s="43">
        <v>0</v>
      </c>
      <c r="R14" s="43">
        <v>1</v>
      </c>
      <c r="S14" s="45">
        <f t="shared" si="7"/>
        <v>71.590909090909093</v>
      </c>
      <c r="T14" s="38" t="s">
        <v>156</v>
      </c>
      <c r="U14" s="12"/>
      <c r="V14" s="12"/>
      <c r="W14" s="43">
        <f t="shared" si="8"/>
        <v>48</v>
      </c>
      <c r="X14" s="52" t="str">
        <f t="shared" si="9"/>
        <v>Belina Cox</v>
      </c>
      <c r="Y14" s="52" t="str">
        <f t="shared" si="10"/>
        <v>Nugget</v>
      </c>
      <c r="Z14" s="38"/>
      <c r="AA14" s="38"/>
      <c r="AB14" s="39">
        <f t="shared" si="11"/>
        <v>0</v>
      </c>
      <c r="AC14" s="40">
        <f t="shared" si="12"/>
        <v>0</v>
      </c>
      <c r="AD14" s="40">
        <f t="shared" si="13"/>
        <v>0</v>
      </c>
      <c r="AE14" s="40">
        <f t="shared" si="14"/>
        <v>0</v>
      </c>
      <c r="AF14" s="40"/>
      <c r="AG14" s="43">
        <v>0</v>
      </c>
      <c r="AH14" s="43" t="s">
        <v>156</v>
      </c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 t="s">
        <v>171</v>
      </c>
      <c r="AX14" s="12"/>
    </row>
    <row r="15" spans="1:50">
      <c r="A15" s="12"/>
      <c r="B15" s="12"/>
      <c r="C15" s="12"/>
      <c r="D15" s="12"/>
      <c r="E15" s="12"/>
      <c r="F15" s="12"/>
      <c r="G15" s="12"/>
      <c r="H15" s="12"/>
      <c r="I15" s="13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</row>
    <row r="17" spans="1:26">
      <c r="A17" t="s">
        <v>157</v>
      </c>
      <c r="B17">
        <v>82</v>
      </c>
    </row>
    <row r="21" spans="1:26">
      <c r="Z21">
        <f>60*5+25</f>
        <v>325</v>
      </c>
    </row>
    <row r="22" spans="1:26">
      <c r="Z22">
        <f>5*60+45</f>
        <v>345</v>
      </c>
    </row>
  </sheetData>
  <sortState ref="A5:AX14">
    <sortCondition ref="S5:S14"/>
  </sortState>
  <mergeCells count="9">
    <mergeCell ref="A1:T1"/>
    <mergeCell ref="W1:AV2"/>
    <mergeCell ref="A2:C3"/>
    <mergeCell ref="D2:H3"/>
    <mergeCell ref="I2:M3"/>
    <mergeCell ref="N2:R3"/>
    <mergeCell ref="S2:T3"/>
    <mergeCell ref="W3:Y3"/>
    <mergeCell ref="AG3:AV3"/>
  </mergeCells>
  <phoneticPr fontId="7" type="noConversion"/>
  <pageMargins left="0.75000000000000011" right="0.75000000000000011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A5" sqref="A5"/>
    </sheetView>
  </sheetViews>
  <sheetFormatPr baseColWidth="10" defaultRowHeight="15" x14ac:dyDescent="0"/>
  <cols>
    <col min="1" max="1" width="5.6640625" customWidth="1"/>
    <col min="2" max="2" width="19.6640625" customWidth="1"/>
    <col min="3" max="3" width="22.1640625" customWidth="1"/>
    <col min="4" max="14" width="7.1640625" customWidth="1"/>
  </cols>
  <sheetData>
    <row r="1" spans="1:14" ht="23">
      <c r="A1" s="59" t="s">
        <v>29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>
      <c r="A2" s="85" t="s">
        <v>0</v>
      </c>
      <c r="B2" s="85"/>
      <c r="C2" s="85"/>
      <c r="D2" s="58" t="s">
        <v>5</v>
      </c>
      <c r="E2" s="58"/>
      <c r="F2" s="58"/>
      <c r="G2" s="58"/>
      <c r="H2" s="58"/>
      <c r="I2" s="57" t="s">
        <v>152</v>
      </c>
      <c r="J2" s="54" t="s">
        <v>18</v>
      </c>
      <c r="K2" s="54"/>
      <c r="L2" s="54"/>
      <c r="M2" s="54"/>
      <c r="N2" s="54"/>
    </row>
    <row r="3" spans="1:14">
      <c r="A3" s="85"/>
      <c r="B3" s="85"/>
      <c r="C3" s="85"/>
      <c r="D3" s="58"/>
      <c r="E3" s="58"/>
      <c r="F3" s="58"/>
      <c r="G3" s="58"/>
      <c r="H3" s="58"/>
      <c r="I3" s="57"/>
      <c r="J3" s="54"/>
      <c r="K3" s="54"/>
      <c r="L3" s="54"/>
      <c r="M3" s="54"/>
      <c r="N3" s="54"/>
    </row>
    <row r="4" spans="1:14" ht="135">
      <c r="A4" s="23" t="s">
        <v>1</v>
      </c>
      <c r="B4" s="24" t="s">
        <v>23</v>
      </c>
      <c r="C4" s="24" t="s">
        <v>24</v>
      </c>
      <c r="D4" s="25" t="s">
        <v>2</v>
      </c>
      <c r="E4" s="25" t="s">
        <v>3</v>
      </c>
      <c r="F4" s="26" t="s">
        <v>4</v>
      </c>
      <c r="G4" s="25" t="s">
        <v>11</v>
      </c>
      <c r="H4" s="27" t="s">
        <v>10</v>
      </c>
      <c r="I4" s="28" t="s">
        <v>22</v>
      </c>
      <c r="J4" s="25" t="s">
        <v>6</v>
      </c>
      <c r="K4" s="25" t="s">
        <v>7</v>
      </c>
      <c r="L4" s="25" t="s">
        <v>8</v>
      </c>
      <c r="M4" s="29" t="s">
        <v>14</v>
      </c>
      <c r="N4" s="27" t="s">
        <v>16</v>
      </c>
    </row>
    <row r="5" spans="1:14" ht="18" customHeight="1">
      <c r="A5" s="43">
        <v>57</v>
      </c>
      <c r="B5" s="52" t="s">
        <v>138</v>
      </c>
      <c r="C5" s="52" t="s">
        <v>139</v>
      </c>
      <c r="D5" s="43">
        <v>136</v>
      </c>
      <c r="E5" s="44">
        <f t="shared" ref="E5:E18" si="0">D5/190*100</f>
        <v>71.578947368421055</v>
      </c>
      <c r="F5" s="45">
        <f t="shared" ref="F5:F18" si="1">(100-E5)*1.5</f>
        <v>42.631578947368418</v>
      </c>
      <c r="G5" s="43"/>
      <c r="H5" s="43">
        <v>1</v>
      </c>
      <c r="I5" s="43" t="s">
        <v>166</v>
      </c>
      <c r="J5" s="43">
        <v>110.72</v>
      </c>
      <c r="K5" s="43">
        <v>0</v>
      </c>
      <c r="L5" s="43">
        <f t="shared" ref="L5:L18" si="2">IF(J5="E","",IF(J5&lt;=$B$21,0,ROUNDUP(J5-$B$21,0)))</f>
        <v>29</v>
      </c>
      <c r="M5" s="43">
        <f t="shared" ref="M5:M18" si="3">K5+L5</f>
        <v>29</v>
      </c>
      <c r="N5" s="43"/>
    </row>
    <row r="6" spans="1:14" ht="18" customHeight="1">
      <c r="A6" s="43">
        <v>52</v>
      </c>
      <c r="B6" s="52" t="s">
        <v>127</v>
      </c>
      <c r="C6" s="52" t="s">
        <v>129</v>
      </c>
      <c r="D6" s="43">
        <v>133.5</v>
      </c>
      <c r="E6" s="44">
        <f t="shared" si="0"/>
        <v>70.263157894736835</v>
      </c>
      <c r="F6" s="45">
        <f t="shared" si="1"/>
        <v>44.605263157894747</v>
      </c>
      <c r="G6" s="43"/>
      <c r="H6" s="43">
        <v>2</v>
      </c>
      <c r="I6" s="43" t="s">
        <v>166</v>
      </c>
      <c r="J6" s="43">
        <v>61.5</v>
      </c>
      <c r="K6" s="43">
        <v>0</v>
      </c>
      <c r="L6" s="43">
        <f t="shared" si="2"/>
        <v>0</v>
      </c>
      <c r="M6" s="43">
        <f t="shared" si="3"/>
        <v>0</v>
      </c>
      <c r="N6" s="43"/>
    </row>
    <row r="7" spans="1:14" ht="18" customHeight="1">
      <c r="A7" s="43">
        <v>54</v>
      </c>
      <c r="B7" s="52" t="s">
        <v>132</v>
      </c>
      <c r="C7" s="52" t="s">
        <v>133</v>
      </c>
      <c r="D7" s="43">
        <v>130.5</v>
      </c>
      <c r="E7" s="44">
        <f t="shared" si="0"/>
        <v>68.684210526315795</v>
      </c>
      <c r="F7" s="45">
        <f t="shared" si="1"/>
        <v>46.973684210526308</v>
      </c>
      <c r="G7" s="43"/>
      <c r="H7" s="43">
        <v>3</v>
      </c>
      <c r="I7" s="43" t="s">
        <v>166</v>
      </c>
      <c r="J7" s="43">
        <v>105.56</v>
      </c>
      <c r="K7" s="43">
        <v>4</v>
      </c>
      <c r="L7" s="43">
        <f t="shared" si="2"/>
        <v>24</v>
      </c>
      <c r="M7" s="43">
        <f t="shared" si="3"/>
        <v>28</v>
      </c>
      <c r="N7" s="43"/>
    </row>
    <row r="8" spans="1:14" ht="18" customHeight="1">
      <c r="A8" s="43">
        <v>50</v>
      </c>
      <c r="B8" s="52" t="s">
        <v>124</v>
      </c>
      <c r="C8" s="52" t="s">
        <v>125</v>
      </c>
      <c r="D8" s="43">
        <v>129.5</v>
      </c>
      <c r="E8" s="44">
        <f t="shared" si="0"/>
        <v>68.15789473684211</v>
      </c>
      <c r="F8" s="45">
        <f t="shared" si="1"/>
        <v>47.763157894736835</v>
      </c>
      <c r="G8" s="43"/>
      <c r="H8" s="43">
        <v>4</v>
      </c>
      <c r="I8" s="43" t="s">
        <v>166</v>
      </c>
      <c r="J8" s="43">
        <v>95.41</v>
      </c>
      <c r="K8" s="43">
        <v>0</v>
      </c>
      <c r="L8" s="43">
        <f t="shared" si="2"/>
        <v>14</v>
      </c>
      <c r="M8" s="43">
        <f t="shared" si="3"/>
        <v>14</v>
      </c>
      <c r="N8" s="43"/>
    </row>
    <row r="9" spans="1:14" ht="18" customHeight="1">
      <c r="A9" s="43">
        <v>51</v>
      </c>
      <c r="B9" s="52" t="s">
        <v>126</v>
      </c>
      <c r="C9" s="52" t="s">
        <v>128</v>
      </c>
      <c r="D9" s="43">
        <v>125</v>
      </c>
      <c r="E9" s="44">
        <f t="shared" si="0"/>
        <v>65.789473684210535</v>
      </c>
      <c r="F9" s="45">
        <f t="shared" si="1"/>
        <v>51.315789473684198</v>
      </c>
      <c r="G9" s="43"/>
      <c r="H9" s="43">
        <v>5</v>
      </c>
      <c r="I9" s="43" t="s">
        <v>166</v>
      </c>
      <c r="J9" s="43">
        <v>61.4</v>
      </c>
      <c r="K9" s="43">
        <v>4</v>
      </c>
      <c r="L9" s="43">
        <f t="shared" si="2"/>
        <v>0</v>
      </c>
      <c r="M9" s="43">
        <f t="shared" si="3"/>
        <v>4</v>
      </c>
      <c r="N9" s="43"/>
    </row>
    <row r="10" spans="1:14" ht="18" customHeight="1">
      <c r="A10" s="43">
        <v>58</v>
      </c>
      <c r="B10" s="52" t="s">
        <v>140</v>
      </c>
      <c r="C10" s="52" t="s">
        <v>141</v>
      </c>
      <c r="D10" s="43">
        <v>124.5</v>
      </c>
      <c r="E10" s="44">
        <f t="shared" si="0"/>
        <v>65.526315789473685</v>
      </c>
      <c r="F10" s="45">
        <f t="shared" si="1"/>
        <v>51.710526315789473</v>
      </c>
      <c r="G10" s="43"/>
      <c r="H10" s="43">
        <v>6</v>
      </c>
      <c r="I10" s="43" t="s">
        <v>166</v>
      </c>
      <c r="J10" s="43">
        <v>71.41</v>
      </c>
      <c r="K10" s="43">
        <v>0</v>
      </c>
      <c r="L10" s="43">
        <f t="shared" si="2"/>
        <v>0</v>
      </c>
      <c r="M10" s="43">
        <f t="shared" si="3"/>
        <v>0</v>
      </c>
      <c r="N10" s="43">
        <v>4</v>
      </c>
    </row>
    <row r="11" spans="1:14" ht="18" customHeight="1">
      <c r="A11" s="43">
        <v>55</v>
      </c>
      <c r="B11" s="52" t="s">
        <v>134</v>
      </c>
      <c r="C11" s="52" t="s">
        <v>135</v>
      </c>
      <c r="D11" s="43">
        <v>120.5</v>
      </c>
      <c r="E11" s="44">
        <f t="shared" si="0"/>
        <v>63.421052631578945</v>
      </c>
      <c r="F11" s="45">
        <f t="shared" si="1"/>
        <v>54.868421052631582</v>
      </c>
      <c r="G11" s="43"/>
      <c r="H11" s="43">
        <v>7</v>
      </c>
      <c r="I11" s="43" t="s">
        <v>166</v>
      </c>
      <c r="J11" s="43">
        <v>65.47</v>
      </c>
      <c r="K11" s="43">
        <v>0</v>
      </c>
      <c r="L11" s="43">
        <f t="shared" si="2"/>
        <v>0</v>
      </c>
      <c r="M11" s="43">
        <f t="shared" si="3"/>
        <v>0</v>
      </c>
      <c r="N11" s="43"/>
    </row>
    <row r="12" spans="1:14" ht="18" customHeight="1">
      <c r="A12" s="43">
        <v>59</v>
      </c>
      <c r="B12" s="52" t="s">
        <v>142</v>
      </c>
      <c r="C12" s="52" t="s">
        <v>143</v>
      </c>
      <c r="D12" s="43">
        <v>117.5</v>
      </c>
      <c r="E12" s="44">
        <f t="shared" si="0"/>
        <v>61.842105263157897</v>
      </c>
      <c r="F12" s="45">
        <f t="shared" si="1"/>
        <v>57.23684210526315</v>
      </c>
      <c r="G12" s="43"/>
      <c r="H12" s="43">
        <v>8</v>
      </c>
      <c r="I12" s="43" t="s">
        <v>166</v>
      </c>
      <c r="J12" s="43">
        <v>156.56</v>
      </c>
      <c r="K12" s="43">
        <v>4</v>
      </c>
      <c r="L12" s="43">
        <f t="shared" si="2"/>
        <v>75</v>
      </c>
      <c r="M12" s="43">
        <f t="shared" si="3"/>
        <v>79</v>
      </c>
      <c r="N12" s="43"/>
    </row>
    <row r="13" spans="1:14" ht="18" customHeight="1">
      <c r="A13" s="43">
        <v>61</v>
      </c>
      <c r="B13" s="52" t="s">
        <v>146</v>
      </c>
      <c r="C13" s="52" t="s">
        <v>147</v>
      </c>
      <c r="D13" s="43">
        <v>117.5</v>
      </c>
      <c r="E13" s="44">
        <f t="shared" si="0"/>
        <v>61.842105263157897</v>
      </c>
      <c r="F13" s="45">
        <f t="shared" si="1"/>
        <v>57.23684210526315</v>
      </c>
      <c r="G13" s="43"/>
      <c r="H13" s="43">
        <v>8</v>
      </c>
      <c r="I13" s="43" t="s">
        <v>166</v>
      </c>
      <c r="J13" s="43">
        <v>91.47</v>
      </c>
      <c r="K13" s="43">
        <v>0</v>
      </c>
      <c r="L13" s="43">
        <f t="shared" si="2"/>
        <v>10</v>
      </c>
      <c r="M13" s="43">
        <f t="shared" si="3"/>
        <v>10</v>
      </c>
      <c r="N13" s="43">
        <v>3</v>
      </c>
    </row>
    <row r="14" spans="1:14" ht="18" customHeight="1">
      <c r="A14" s="43">
        <v>63</v>
      </c>
      <c r="B14" s="52" t="s">
        <v>150</v>
      </c>
      <c r="C14" s="52" t="s">
        <v>151</v>
      </c>
      <c r="D14" s="43">
        <v>116.5</v>
      </c>
      <c r="E14" s="44">
        <f t="shared" si="0"/>
        <v>61.315789473684212</v>
      </c>
      <c r="F14" s="45">
        <f t="shared" si="1"/>
        <v>58.026315789473685</v>
      </c>
      <c r="G14" s="43"/>
      <c r="H14" s="43">
        <v>10</v>
      </c>
      <c r="I14" s="43" t="s">
        <v>166</v>
      </c>
      <c r="J14" s="43">
        <v>124.31</v>
      </c>
      <c r="K14" s="43">
        <v>8</v>
      </c>
      <c r="L14" s="43">
        <f t="shared" si="2"/>
        <v>43</v>
      </c>
      <c r="M14" s="43">
        <f t="shared" si="3"/>
        <v>51</v>
      </c>
      <c r="N14" s="43"/>
    </row>
    <row r="15" spans="1:14" ht="18" customHeight="1">
      <c r="A15" s="43">
        <v>56</v>
      </c>
      <c r="B15" s="52" t="s">
        <v>136</v>
      </c>
      <c r="C15" s="52" t="s">
        <v>137</v>
      </c>
      <c r="D15" s="43">
        <v>112</v>
      </c>
      <c r="E15" s="44">
        <f t="shared" si="0"/>
        <v>58.947368421052623</v>
      </c>
      <c r="F15" s="45">
        <f t="shared" si="1"/>
        <v>61.578947368421069</v>
      </c>
      <c r="G15" s="43"/>
      <c r="H15" s="43">
        <v>11</v>
      </c>
      <c r="I15" s="43" t="s">
        <v>166</v>
      </c>
      <c r="J15" s="43">
        <v>94.78</v>
      </c>
      <c r="K15" s="43">
        <v>0</v>
      </c>
      <c r="L15" s="43">
        <f t="shared" si="2"/>
        <v>13</v>
      </c>
      <c r="M15" s="43">
        <f t="shared" si="3"/>
        <v>13</v>
      </c>
      <c r="N15" s="43">
        <v>5</v>
      </c>
    </row>
    <row r="16" spans="1:14" ht="18" customHeight="1">
      <c r="A16" s="43">
        <v>53</v>
      </c>
      <c r="B16" s="52" t="s">
        <v>130</v>
      </c>
      <c r="C16" s="52" t="s">
        <v>131</v>
      </c>
      <c r="D16" s="43">
        <v>109</v>
      </c>
      <c r="E16" s="44">
        <f t="shared" si="0"/>
        <v>57.368421052631582</v>
      </c>
      <c r="F16" s="45">
        <f t="shared" si="1"/>
        <v>63.94736842105263</v>
      </c>
      <c r="G16" s="43"/>
      <c r="H16" s="43">
        <v>12</v>
      </c>
      <c r="I16" s="43" t="s">
        <v>166</v>
      </c>
      <c r="J16" s="43">
        <v>82.13</v>
      </c>
      <c r="K16" s="43">
        <v>0</v>
      </c>
      <c r="L16" s="43">
        <f t="shared" si="2"/>
        <v>1</v>
      </c>
      <c r="M16" s="43">
        <f t="shared" si="3"/>
        <v>1</v>
      </c>
      <c r="N16" s="43">
        <v>1</v>
      </c>
    </row>
    <row r="17" spans="1:14" ht="18" customHeight="1">
      <c r="A17" s="43">
        <v>60</v>
      </c>
      <c r="B17" s="52" t="s">
        <v>144</v>
      </c>
      <c r="C17" s="52" t="s">
        <v>145</v>
      </c>
      <c r="D17" s="43">
        <v>109</v>
      </c>
      <c r="E17" s="44">
        <f t="shared" si="0"/>
        <v>57.368421052631582</v>
      </c>
      <c r="F17" s="45">
        <f t="shared" si="1"/>
        <v>63.94736842105263</v>
      </c>
      <c r="G17" s="43"/>
      <c r="H17" s="43">
        <v>12</v>
      </c>
      <c r="I17" s="43" t="s">
        <v>166</v>
      </c>
      <c r="J17" s="43">
        <v>106.72</v>
      </c>
      <c r="K17" s="43">
        <v>0</v>
      </c>
      <c r="L17" s="43">
        <f t="shared" si="2"/>
        <v>25</v>
      </c>
      <c r="M17" s="43">
        <f t="shared" si="3"/>
        <v>25</v>
      </c>
      <c r="N17" s="43"/>
    </row>
    <row r="18" spans="1:14" ht="18" customHeight="1">
      <c r="A18" s="43">
        <v>62</v>
      </c>
      <c r="B18" s="52" t="s">
        <v>148</v>
      </c>
      <c r="C18" s="52" t="s">
        <v>149</v>
      </c>
      <c r="D18" s="43">
        <v>101</v>
      </c>
      <c r="E18" s="44">
        <f t="shared" si="0"/>
        <v>53.157894736842103</v>
      </c>
      <c r="F18" s="45">
        <f t="shared" si="1"/>
        <v>70.26315789473685</v>
      </c>
      <c r="G18" s="43"/>
      <c r="H18" s="43">
        <v>14</v>
      </c>
      <c r="I18" s="43" t="s">
        <v>166</v>
      </c>
      <c r="J18" s="43">
        <v>78.72</v>
      </c>
      <c r="K18" s="43">
        <v>12</v>
      </c>
      <c r="L18" s="43">
        <f t="shared" si="2"/>
        <v>0</v>
      </c>
      <c r="M18" s="43">
        <f t="shared" si="3"/>
        <v>12</v>
      </c>
      <c r="N18" s="43">
        <v>2</v>
      </c>
    </row>
    <row r="19" spans="1:14">
      <c r="E19" s="15"/>
    </row>
    <row r="20" spans="1:14">
      <c r="E20" s="16"/>
    </row>
    <row r="21" spans="1:14">
      <c r="A21" t="s">
        <v>157</v>
      </c>
      <c r="B21">
        <v>82</v>
      </c>
    </row>
  </sheetData>
  <sortState ref="A5:N18">
    <sortCondition ref="F5:F18"/>
  </sortState>
  <mergeCells count="5">
    <mergeCell ref="A1:N1"/>
    <mergeCell ref="A2:C3"/>
    <mergeCell ref="D2:H3"/>
    <mergeCell ref="I2:I3"/>
    <mergeCell ref="J2:N3"/>
  </mergeCells>
  <phoneticPr fontId="7" type="noConversion"/>
  <pageMargins left="0.75000000000000011" right="0.75000000000000011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 60 DivA</vt:lpstr>
      <vt:lpstr>60 Div B</vt:lpstr>
      <vt:lpstr>45 Div A</vt:lpstr>
      <vt:lpstr>45 Div B</vt:lpstr>
      <vt:lpstr>30cm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Kerrie Medveczky</dc:creator>
  <cp:lastModifiedBy>Anne Lok</cp:lastModifiedBy>
  <cp:lastPrinted>2017-04-23T05:28:24Z</cp:lastPrinted>
  <dcterms:created xsi:type="dcterms:W3CDTF">2017-04-09T01:56:56Z</dcterms:created>
  <dcterms:modified xsi:type="dcterms:W3CDTF">2017-05-14T08:55:51Z</dcterms:modified>
</cp:coreProperties>
</file>